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_TransNorthern\Aircraft\Metro III\"/>
    </mc:Choice>
  </mc:AlternateContent>
  <bookViews>
    <workbookView xWindow="0" yWindow="0" windowWidth="8610" windowHeight="6225"/>
  </bookViews>
  <sheets>
    <sheet name="Sheet1" sheetId="1" r:id="rId1"/>
  </sheets>
  <definedNames>
    <definedName name="Clmn_Index">Sheet1!$V$44</definedName>
    <definedName name="Depart_Field_Elevation">Sheet1!$C$4</definedName>
    <definedName name="Landing_Field_Elevation">Sheet1!$C$7</definedName>
    <definedName name="Landing_Weight">Sheet1!$C$8</definedName>
    <definedName name="OAT">Sheet1!$C$3</definedName>
    <definedName name="OAT_Landing">Sheet1!$C$6</definedName>
    <definedName name="Takeoff_Weight">Sheet1!$C$5</definedName>
  </definedNames>
  <calcPr calcId="162913"/>
</workbook>
</file>

<file path=xl/calcChain.xml><?xml version="1.0" encoding="utf-8"?>
<calcChain xmlns="http://schemas.openxmlformats.org/spreadsheetml/2006/main">
  <c r="F4" i="1" l="1"/>
  <c r="C8" i="1"/>
  <c r="C18" i="1" s="1"/>
  <c r="C10" i="1"/>
  <c r="C11" i="1"/>
  <c r="C12" i="1"/>
  <c r="C13" i="1"/>
  <c r="I14" i="1"/>
  <c r="B16" i="1"/>
  <c r="C16" i="1"/>
  <c r="D16" i="1"/>
  <c r="V44" i="1"/>
  <c r="B21" i="1"/>
  <c r="V47" i="1"/>
  <c r="B22" i="1"/>
  <c r="B23" i="1" s="1"/>
  <c r="E71" i="1"/>
  <c r="F71" i="1"/>
  <c r="C71" i="1"/>
  <c r="B18" i="1"/>
  <c r="G71" i="1"/>
</calcChain>
</file>

<file path=xl/sharedStrings.xml><?xml version="1.0" encoding="utf-8"?>
<sst xmlns="http://schemas.openxmlformats.org/spreadsheetml/2006/main" count="108" uniqueCount="61">
  <si>
    <t>SA-227 14,500 Gross</t>
  </si>
  <si>
    <t xml:space="preserve">Departure      Temp Cº </t>
  </si>
  <si>
    <t>Nearest 5º</t>
  </si>
  <si>
    <t>Enter Temp F°  -&gt;</t>
  </si>
  <si>
    <t>Depart Field Elevation</t>
  </si>
  <si>
    <t>Nearest 1000' (/1,000)</t>
  </si>
  <si>
    <t xml:space="preserve"> To Get Temp C° =</t>
  </si>
  <si>
    <t>Takeoff Weight</t>
  </si>
  <si>
    <t>Nearest 500#</t>
  </si>
  <si>
    <t>Landing Field  Temp  Cº</t>
  </si>
  <si>
    <t>Note:  Only type in the BLUE Boxes… everything else is calculated</t>
  </si>
  <si>
    <t>Landing Elevation</t>
  </si>
  <si>
    <t>Landing Weight</t>
  </si>
  <si>
    <t>Power %</t>
  </si>
  <si>
    <t>%</t>
  </si>
  <si>
    <t>Reduced Pwr</t>
  </si>
  <si>
    <t>Ass.. Temp Cº</t>
  </si>
  <si>
    <t>ºC</t>
  </si>
  <si>
    <t>CAWI Pwr</t>
  </si>
  <si>
    <t>Take Off Speeds</t>
  </si>
  <si>
    <t>V1</t>
  </si>
  <si>
    <t>Vr</t>
  </si>
  <si>
    <t>V2</t>
  </si>
  <si>
    <t>Vyse</t>
  </si>
  <si>
    <t>Vref</t>
  </si>
  <si>
    <t>Runway Length Requirements</t>
  </si>
  <si>
    <t>Takeoff Runway Reqd</t>
  </si>
  <si>
    <t>Runway Reqd: (Dest)</t>
  </si>
  <si>
    <t>Runway Reqd: (Alt)</t>
  </si>
  <si>
    <t xml:space="preserve"> Ref: 135.393</t>
  </si>
  <si>
    <t>CHART #1 FOR AIRPORTS 0 - 500 MSL</t>
  </si>
  <si>
    <t>Temp Power Chart</t>
  </si>
  <si>
    <t>Max TO Weight</t>
  </si>
  <si>
    <t>Runway Length for TO Required</t>
  </si>
  <si>
    <t>TO</t>
  </si>
  <si>
    <t xml:space="preserve">Index </t>
  </si>
  <si>
    <t>Temp</t>
  </si>
  <si>
    <t>Max Pwr</t>
  </si>
  <si>
    <t>Dry Red.</t>
  </si>
  <si>
    <t>Ass Temp</t>
  </si>
  <si>
    <t>Cawi Ops</t>
  </si>
  <si>
    <t>Full Pwr</t>
  </si>
  <si>
    <t>Red. Pwr</t>
  </si>
  <si>
    <t>CAWI</t>
  </si>
  <si>
    <t>Weight</t>
  </si>
  <si>
    <t>Number</t>
  </si>
  <si>
    <t>N/A</t>
  </si>
  <si>
    <t>= column Index Number</t>
  </si>
  <si>
    <t>= Landing Index Number</t>
  </si>
  <si>
    <t>N/A-</t>
  </si>
  <si>
    <t>VYSE</t>
  </si>
  <si>
    <t>Landing Distance</t>
  </si>
  <si>
    <t>Wt</t>
  </si>
  <si>
    <t>ISA -30C</t>
  </si>
  <si>
    <t>ISA -20 to +20C</t>
  </si>
  <si>
    <t>ISA +40C</t>
  </si>
  <si>
    <t>&lt;-- Temp OAT Cº-&gt;</t>
  </si>
  <si>
    <t>Calc for Vyse</t>
  </si>
  <si>
    <t>&lt;-20</t>
  </si>
  <si>
    <t>Norm</t>
  </si>
  <si>
    <t>&gt;+20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</si>
</sst>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Tahoma"/>
    </font>
    <font>
      <b/>
      <sz val="10"/>
      <color indexed="8"/>
      <name val="Arial"/>
      <family val="2"/>
    </font>
    <font>
      <sz val="10"/>
      <color indexed="8"/>
      <name val="Comic Sans MS"/>
      <family val="4"/>
    </font>
    <font>
      <b/>
      <sz val="10"/>
      <color indexed="8"/>
      <name val="Comic Sans MS"/>
      <family val="4"/>
    </font>
    <font>
      <b/>
      <sz val="11"/>
      <color indexed="8"/>
      <name val="Comic Sans MS"/>
      <family val="4"/>
    </font>
    <font>
      <b/>
      <sz val="9"/>
      <color indexed="8"/>
      <name val="Comic Sans MS"/>
      <family val="4"/>
    </font>
    <font>
      <sz val="8"/>
      <color indexed="8"/>
      <name val="Comic Sans MS"/>
      <family val="4"/>
    </font>
    <font>
      <b/>
      <sz val="8"/>
      <color indexed="8"/>
      <name val="Comic Sans MS"/>
      <family val="4"/>
    </font>
    <font>
      <b/>
      <i/>
      <sz val="10"/>
      <color indexed="8"/>
      <name val="Comic Sans MS"/>
      <family val="4"/>
    </font>
    <font>
      <sz val="11"/>
      <color indexed="8"/>
      <name val="Comic Sans MS"/>
      <family val="4"/>
    </font>
    <font>
      <i/>
      <sz val="10"/>
      <color indexed="8"/>
      <name val="Comic Sans MS"/>
      <family val="4"/>
    </font>
    <font>
      <b/>
      <i/>
      <sz val="12"/>
      <color indexed="8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4" xfId="0" applyFont="1" applyBorder="1"/>
    <xf numFmtId="0" fontId="10" fillId="0" borderId="0" xfId="0" applyFont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5" xfId="0" applyFont="1" applyBorder="1"/>
    <xf numFmtId="0" fontId="10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9" xfId="0" applyNumberFormat="1" applyFont="1" applyBorder="1"/>
    <xf numFmtId="3" fontId="2" fillId="0" borderId="5" xfId="0" applyNumberFormat="1" applyFont="1" applyBorder="1"/>
    <xf numFmtId="0" fontId="2" fillId="0" borderId="1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quotePrefix="1" applyFont="1" applyBorder="1"/>
    <xf numFmtId="0" fontId="2" fillId="0" borderId="3" xfId="0" quotePrefix="1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3" fontId="2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right"/>
    </xf>
    <xf numFmtId="0" fontId="2" fillId="4" borderId="12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right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"/>
  <sheetViews>
    <sheetView showGridLines="0" tabSelected="1" zoomScale="86" workbookViewId="0">
      <selection activeCell="C8" sqref="C8"/>
    </sheetView>
  </sheetViews>
  <sheetFormatPr defaultRowHeight="15" x14ac:dyDescent="0.3"/>
  <cols>
    <col min="1" max="1" width="1.85546875" style="2" customWidth="1"/>
    <col min="2" max="2" width="14.42578125" style="2" customWidth="1"/>
    <col min="3" max="3" width="13.42578125" style="2" customWidth="1"/>
    <col min="4" max="4" width="14.42578125" style="2" customWidth="1"/>
    <col min="5" max="5" width="12" style="2" customWidth="1"/>
    <col min="6" max="6" width="11.28515625" style="2" customWidth="1"/>
    <col min="7" max="7" width="9.140625" style="2" bestFit="1"/>
    <col min="8" max="8" width="12.42578125" style="2" customWidth="1"/>
    <col min="9" max="9" width="9" style="2" customWidth="1"/>
    <col min="10" max="15" width="9.28515625" style="2" bestFit="1" customWidth="1"/>
    <col min="16" max="21" width="10.140625" style="2" bestFit="1" customWidth="1"/>
    <col min="22" max="23" width="9.85546875" style="2" bestFit="1" customWidth="1"/>
    <col min="24" max="25" width="10.140625" style="2" bestFit="1" customWidth="1"/>
    <col min="26" max="30" width="9.28515625" style="2" bestFit="1" customWidth="1"/>
    <col min="31" max="31" width="9.140625" style="2" bestFit="1"/>
    <col min="32" max="16384" width="9.140625" style="2"/>
  </cols>
  <sheetData>
    <row r="1" spans="1:9" ht="8.25" customHeight="1" x14ac:dyDescent="0.3">
      <c r="A1" s="72"/>
      <c r="B1" s="72"/>
      <c r="C1" s="72"/>
      <c r="D1" s="72"/>
      <c r="E1" s="72"/>
    </row>
    <row r="2" spans="1:9" ht="18.75" customHeight="1" x14ac:dyDescent="0.4">
      <c r="A2" s="72"/>
      <c r="C2" s="68" t="s">
        <v>0</v>
      </c>
      <c r="E2" s="72"/>
    </row>
    <row r="3" spans="1:9" s="5" customFormat="1" ht="31.5" customHeight="1" x14ac:dyDescent="0.3">
      <c r="A3" s="73"/>
      <c r="B3" s="64" t="s">
        <v>1</v>
      </c>
      <c r="C3" s="84">
        <v>0</v>
      </c>
      <c r="D3" s="65" t="s">
        <v>2</v>
      </c>
      <c r="E3" s="86" t="s">
        <v>3</v>
      </c>
      <c r="F3" s="88">
        <v>10</v>
      </c>
    </row>
    <row r="4" spans="1:9" ht="30" x14ac:dyDescent="0.3">
      <c r="A4" s="72"/>
      <c r="B4" s="66" t="s">
        <v>4</v>
      </c>
      <c r="C4" s="84">
        <v>14500</v>
      </c>
      <c r="D4" s="64" t="s">
        <v>5</v>
      </c>
      <c r="E4" s="86" t="s">
        <v>6</v>
      </c>
      <c r="F4" s="87">
        <f>5*(F3-32)/9</f>
        <v>-12.222222222222221</v>
      </c>
    </row>
    <row r="5" spans="1:9" ht="26.25" customHeight="1" x14ac:dyDescent="0.3">
      <c r="A5" s="72"/>
      <c r="B5" s="64" t="s">
        <v>7</v>
      </c>
      <c r="C5" s="85">
        <v>12500</v>
      </c>
      <c r="D5" s="67" t="s">
        <v>8</v>
      </c>
      <c r="E5" s="72"/>
    </row>
    <row r="6" spans="1:9" ht="30" x14ac:dyDescent="0.3">
      <c r="A6" s="72"/>
      <c r="B6" s="66" t="s">
        <v>9</v>
      </c>
      <c r="C6" s="84">
        <v>-5</v>
      </c>
      <c r="D6" s="65" t="s">
        <v>2</v>
      </c>
      <c r="E6" s="72"/>
      <c r="G6" s="2" t="s">
        <v>10</v>
      </c>
    </row>
    <row r="7" spans="1:9" ht="30" x14ac:dyDescent="0.3">
      <c r="A7" s="72"/>
      <c r="B7" s="66" t="s">
        <v>11</v>
      </c>
      <c r="C7" s="84">
        <v>0</v>
      </c>
      <c r="D7" s="64" t="s">
        <v>5</v>
      </c>
      <c r="E7" s="74"/>
    </row>
    <row r="8" spans="1:9" ht="26.25" customHeight="1" x14ac:dyDescent="0.3">
      <c r="A8" s="72"/>
      <c r="B8" s="64" t="s">
        <v>12</v>
      </c>
      <c r="C8" s="85">
        <f>Takeoff_Weight-500</f>
        <v>12000</v>
      </c>
      <c r="D8" s="67" t="s">
        <v>8</v>
      </c>
      <c r="E8" s="74"/>
    </row>
    <row r="9" spans="1:9" ht="18" x14ac:dyDescent="0.35">
      <c r="A9" s="72"/>
      <c r="C9" s="4"/>
      <c r="E9" s="72"/>
    </row>
    <row r="10" spans="1:9" ht="16.5" x14ac:dyDescent="0.35">
      <c r="A10" s="72"/>
      <c r="B10" s="70" t="s">
        <v>13</v>
      </c>
      <c r="C10" s="77">
        <f>VLOOKUP(OAT,B31:C49,2,FALSE)</f>
        <v>100</v>
      </c>
      <c r="D10" s="78" t="s">
        <v>14</v>
      </c>
      <c r="E10" s="72"/>
    </row>
    <row r="11" spans="1:9" ht="16.5" x14ac:dyDescent="0.35">
      <c r="A11" s="72"/>
      <c r="B11" s="71" t="s">
        <v>15</v>
      </c>
      <c r="C11" s="77">
        <f>VLOOKUP(OAT,B31:D49,3,FALSE)</f>
        <v>90</v>
      </c>
      <c r="D11" s="79" t="s">
        <v>14</v>
      </c>
      <c r="E11" s="75"/>
    </row>
    <row r="12" spans="1:9" ht="16.5" x14ac:dyDescent="0.35">
      <c r="A12" s="72"/>
      <c r="B12" s="12" t="s">
        <v>16</v>
      </c>
      <c r="C12" s="77">
        <f>VLOOKUP(OAT,B31:E49,4,FALSE)</f>
        <v>21</v>
      </c>
      <c r="D12" s="80" t="s">
        <v>17</v>
      </c>
      <c r="E12" s="72"/>
    </row>
    <row r="13" spans="1:9" ht="16.5" x14ac:dyDescent="0.35">
      <c r="A13" s="72"/>
      <c r="B13" s="70" t="s">
        <v>18</v>
      </c>
      <c r="C13" s="81">
        <f>VLOOKUP(OAT,B31:F49,5,FALSE)</f>
        <v>110</v>
      </c>
      <c r="D13" s="82" t="s">
        <v>14</v>
      </c>
      <c r="E13" s="72"/>
    </row>
    <row r="14" spans="1:9" ht="18" x14ac:dyDescent="0.35">
      <c r="A14" s="72"/>
      <c r="C14" s="4" t="s">
        <v>19</v>
      </c>
      <c r="E14" s="72"/>
      <c r="I14" s="2">
        <f>1000/1000</f>
        <v>1</v>
      </c>
    </row>
    <row r="15" spans="1:9" ht="16.5" x14ac:dyDescent="0.35">
      <c r="A15" s="72"/>
      <c r="B15" s="3" t="s">
        <v>20</v>
      </c>
      <c r="C15" s="3" t="s">
        <v>21</v>
      </c>
      <c r="D15" s="3" t="s">
        <v>22</v>
      </c>
      <c r="E15" s="72"/>
    </row>
    <row r="16" spans="1:9" x14ac:dyDescent="0.3">
      <c r="A16" s="72"/>
      <c r="B16" s="76">
        <f>VLOOKUP(Takeoff_Weight,B54:E65,2,FALSE)</f>
        <v>101</v>
      </c>
      <c r="C16" s="76">
        <f>VLOOKUP(Takeoff_Weight,B54:E65,3,FALSE)</f>
        <v>101</v>
      </c>
      <c r="D16" s="76">
        <f>VLOOKUP(Takeoff_Weight,B54:E65,4,FALSE)</f>
        <v>109</v>
      </c>
      <c r="E16" s="72"/>
    </row>
    <row r="17" spans="1:32" ht="16.5" x14ac:dyDescent="0.35">
      <c r="A17" s="72"/>
      <c r="B17" s="3" t="s">
        <v>23</v>
      </c>
      <c r="C17" s="3" t="s">
        <v>24</v>
      </c>
      <c r="E17" s="72"/>
    </row>
    <row r="18" spans="1:32" x14ac:dyDescent="0.3">
      <c r="A18" s="72"/>
      <c r="B18" s="76">
        <f>IF(OAT&lt;-21,E71,C71)</f>
        <v>133</v>
      </c>
      <c r="C18" s="76">
        <f>VLOOKUP(Landing_Weight,B54:I65,8,FALSE)</f>
        <v>106</v>
      </c>
      <c r="E18" s="72"/>
    </row>
    <row r="19" spans="1:32" ht="18" x14ac:dyDescent="0.35">
      <c r="A19" s="72"/>
      <c r="C19" s="4" t="s">
        <v>25</v>
      </c>
      <c r="E19" s="72"/>
    </row>
    <row r="20" spans="1:32" ht="6.75" customHeight="1" x14ac:dyDescent="0.3">
      <c r="A20" s="72"/>
      <c r="E20" s="72"/>
    </row>
    <row r="21" spans="1:32" ht="16.5" x14ac:dyDescent="0.35">
      <c r="A21" s="72"/>
      <c r="B21" s="83">
        <f>VLOOKUP(OAT,B31:U49,Clmn_Index,FALSE)</f>
        <v>3150</v>
      </c>
      <c r="C21" s="69" t="s">
        <v>26</v>
      </c>
      <c r="E21" s="72"/>
    </row>
    <row r="22" spans="1:32" ht="16.5" x14ac:dyDescent="0.35">
      <c r="A22" s="72"/>
      <c r="B22" s="83">
        <f>VLOOKUP(Landing_Weight,B55:Y63,V47,FALSE)</f>
        <v>4000</v>
      </c>
      <c r="C22" s="69" t="s">
        <v>27</v>
      </c>
      <c r="E22" s="72"/>
    </row>
    <row r="23" spans="1:32" ht="16.5" x14ac:dyDescent="0.35">
      <c r="A23" s="72"/>
      <c r="B23" s="83">
        <f>B22*0.86</f>
        <v>3440</v>
      </c>
      <c r="C23" s="69" t="s">
        <v>28</v>
      </c>
      <c r="E23" s="72"/>
    </row>
    <row r="24" spans="1:32" x14ac:dyDescent="0.3">
      <c r="A24" s="72"/>
      <c r="B24" s="2" t="s">
        <v>29</v>
      </c>
      <c r="E24" s="72"/>
    </row>
    <row r="25" spans="1:32" x14ac:dyDescent="0.3">
      <c r="A25" s="72"/>
      <c r="B25" s="72"/>
      <c r="C25" s="72"/>
      <c r="D25" s="72"/>
      <c r="E25" s="72"/>
    </row>
    <row r="27" spans="1:32" ht="19.5" x14ac:dyDescent="0.4">
      <c r="J27" s="68" t="s">
        <v>30</v>
      </c>
    </row>
    <row r="29" spans="1:32" ht="16.5" x14ac:dyDescent="0.35">
      <c r="B29" s="8"/>
      <c r="C29" s="9"/>
      <c r="D29" s="10" t="s">
        <v>31</v>
      </c>
      <c r="E29" s="9"/>
      <c r="F29" s="11"/>
      <c r="G29" s="12"/>
      <c r="H29" s="10" t="s">
        <v>32</v>
      </c>
      <c r="I29" s="14"/>
      <c r="J29" s="12"/>
      <c r="K29" s="13"/>
      <c r="L29" s="13"/>
      <c r="M29" s="13"/>
      <c r="N29" s="13"/>
      <c r="O29" s="10" t="s">
        <v>33</v>
      </c>
      <c r="P29" s="13"/>
      <c r="Q29" s="13"/>
      <c r="R29" s="13"/>
      <c r="S29" s="13"/>
      <c r="T29" s="13"/>
      <c r="U29" s="14"/>
      <c r="V29" s="54" t="s">
        <v>34</v>
      </c>
      <c r="W29" s="55" t="s">
        <v>35</v>
      </c>
    </row>
    <row r="30" spans="1:32" ht="15.75" customHeight="1" x14ac:dyDescent="0.3">
      <c r="B30" s="18" t="s">
        <v>36</v>
      </c>
      <c r="C30" s="18" t="s">
        <v>37</v>
      </c>
      <c r="D30" s="18" t="s">
        <v>38</v>
      </c>
      <c r="E30" s="18" t="s">
        <v>39</v>
      </c>
      <c r="F30" s="18" t="s">
        <v>40</v>
      </c>
      <c r="G30" s="19" t="s">
        <v>41</v>
      </c>
      <c r="H30" s="19" t="s">
        <v>42</v>
      </c>
      <c r="I30" s="19" t="s">
        <v>43</v>
      </c>
      <c r="J30" s="23">
        <v>14500</v>
      </c>
      <c r="K30" s="24">
        <v>14000</v>
      </c>
      <c r="L30" s="24">
        <v>13500</v>
      </c>
      <c r="M30" s="24">
        <v>13000</v>
      </c>
      <c r="N30" s="24">
        <v>12500</v>
      </c>
      <c r="O30" s="24">
        <v>12000</v>
      </c>
      <c r="P30" s="24">
        <v>11500</v>
      </c>
      <c r="Q30" s="24">
        <v>11000</v>
      </c>
      <c r="R30" s="24">
        <v>10500</v>
      </c>
      <c r="S30" s="24">
        <v>10000</v>
      </c>
      <c r="T30" s="24">
        <v>9500</v>
      </c>
      <c r="U30" s="25">
        <v>9000</v>
      </c>
      <c r="V30" s="56" t="s">
        <v>44</v>
      </c>
      <c r="W30" s="57" t="s">
        <v>45</v>
      </c>
    </row>
    <row r="31" spans="1:32" ht="16.5" x14ac:dyDescent="0.3">
      <c r="B31" s="6">
        <v>-40</v>
      </c>
      <c r="C31" s="6">
        <v>100</v>
      </c>
      <c r="D31" s="6">
        <v>90</v>
      </c>
      <c r="E31" s="6">
        <v>21</v>
      </c>
      <c r="F31" s="15" t="s">
        <v>46</v>
      </c>
      <c r="G31" s="17">
        <v>14500</v>
      </c>
      <c r="H31" s="17">
        <v>14500</v>
      </c>
      <c r="I31" s="15" t="s">
        <v>46</v>
      </c>
      <c r="J31" s="22">
        <v>4200</v>
      </c>
      <c r="K31" s="22">
        <v>4000</v>
      </c>
      <c r="L31" s="22">
        <v>3700</v>
      </c>
      <c r="M31" s="22">
        <v>3500</v>
      </c>
      <c r="N31" s="22">
        <v>3150</v>
      </c>
      <c r="O31" s="22">
        <v>3050</v>
      </c>
      <c r="P31" s="22">
        <v>2950</v>
      </c>
      <c r="Q31" s="22">
        <v>2850</v>
      </c>
      <c r="R31" s="22">
        <v>2650</v>
      </c>
      <c r="S31" s="22">
        <v>2550</v>
      </c>
      <c r="T31" s="22">
        <v>2500</v>
      </c>
      <c r="U31" s="22">
        <v>2450</v>
      </c>
      <c r="V31" s="58">
        <v>14500</v>
      </c>
      <c r="W31" s="57">
        <v>9</v>
      </c>
      <c r="AF31" s="37"/>
    </row>
    <row r="32" spans="1:32" x14ac:dyDescent="0.3">
      <c r="B32" s="6">
        <v>-35</v>
      </c>
      <c r="C32" s="6">
        <v>100</v>
      </c>
      <c r="D32" s="6">
        <v>90</v>
      </c>
      <c r="E32" s="6">
        <v>21</v>
      </c>
      <c r="F32" s="15" t="s">
        <v>46</v>
      </c>
      <c r="G32" s="17">
        <v>14500</v>
      </c>
      <c r="H32" s="17">
        <v>14500</v>
      </c>
      <c r="I32" s="15" t="s">
        <v>46</v>
      </c>
      <c r="J32" s="22">
        <v>4200</v>
      </c>
      <c r="K32" s="22">
        <v>4000</v>
      </c>
      <c r="L32" s="22">
        <v>3700</v>
      </c>
      <c r="M32" s="22">
        <v>3500</v>
      </c>
      <c r="N32" s="22">
        <v>3150</v>
      </c>
      <c r="O32" s="22">
        <v>3050</v>
      </c>
      <c r="P32" s="22">
        <v>2950</v>
      </c>
      <c r="Q32" s="22">
        <v>2850</v>
      </c>
      <c r="R32" s="22">
        <v>2650</v>
      </c>
      <c r="S32" s="22">
        <v>2550</v>
      </c>
      <c r="T32" s="22">
        <v>2500</v>
      </c>
      <c r="U32" s="22">
        <v>2450</v>
      </c>
      <c r="V32" s="58">
        <v>14000</v>
      </c>
      <c r="W32" s="57">
        <v>10</v>
      </c>
    </row>
    <row r="33" spans="2:25" x14ac:dyDescent="0.3">
      <c r="B33" s="6">
        <v>-30</v>
      </c>
      <c r="C33" s="6">
        <v>100</v>
      </c>
      <c r="D33" s="6">
        <v>90</v>
      </c>
      <c r="E33" s="6">
        <v>21</v>
      </c>
      <c r="F33" s="15" t="s">
        <v>46</v>
      </c>
      <c r="G33" s="17">
        <v>14500</v>
      </c>
      <c r="H33" s="17">
        <v>14500</v>
      </c>
      <c r="I33" s="15" t="s">
        <v>46</v>
      </c>
      <c r="J33" s="22">
        <v>4200</v>
      </c>
      <c r="K33" s="22">
        <v>4000</v>
      </c>
      <c r="L33" s="22">
        <v>3700</v>
      </c>
      <c r="M33" s="22">
        <v>3500</v>
      </c>
      <c r="N33" s="22">
        <v>3150</v>
      </c>
      <c r="O33" s="22">
        <v>3050</v>
      </c>
      <c r="P33" s="22">
        <v>2950</v>
      </c>
      <c r="Q33" s="22">
        <v>2850</v>
      </c>
      <c r="R33" s="22">
        <v>2650</v>
      </c>
      <c r="S33" s="22">
        <v>2550</v>
      </c>
      <c r="T33" s="22">
        <v>2500</v>
      </c>
      <c r="U33" s="22">
        <v>2450</v>
      </c>
      <c r="V33" s="58">
        <v>13500</v>
      </c>
      <c r="W33" s="57">
        <v>11</v>
      </c>
    </row>
    <row r="34" spans="2:25" x14ac:dyDescent="0.3">
      <c r="B34" s="6">
        <v>-25</v>
      </c>
      <c r="C34" s="6">
        <v>100</v>
      </c>
      <c r="D34" s="6">
        <v>90</v>
      </c>
      <c r="E34" s="6">
        <v>21</v>
      </c>
      <c r="F34" s="15" t="s">
        <v>46</v>
      </c>
      <c r="G34" s="17">
        <v>14500</v>
      </c>
      <c r="H34" s="17">
        <v>14500</v>
      </c>
      <c r="I34" s="15" t="s">
        <v>46</v>
      </c>
      <c r="J34" s="22">
        <v>4200</v>
      </c>
      <c r="K34" s="22">
        <v>4000</v>
      </c>
      <c r="L34" s="22">
        <v>3700</v>
      </c>
      <c r="M34" s="22">
        <v>3500</v>
      </c>
      <c r="N34" s="22">
        <v>3150</v>
      </c>
      <c r="O34" s="22">
        <v>3050</v>
      </c>
      <c r="P34" s="22">
        <v>2950</v>
      </c>
      <c r="Q34" s="22">
        <v>2850</v>
      </c>
      <c r="R34" s="22">
        <v>2650</v>
      </c>
      <c r="S34" s="22">
        <v>2550</v>
      </c>
      <c r="T34" s="22">
        <v>2500</v>
      </c>
      <c r="U34" s="22">
        <v>2450</v>
      </c>
      <c r="V34" s="58">
        <v>13000</v>
      </c>
      <c r="W34" s="57">
        <v>12</v>
      </c>
    </row>
    <row r="35" spans="2:25" x14ac:dyDescent="0.3">
      <c r="B35" s="6">
        <v>-20</v>
      </c>
      <c r="C35" s="6">
        <v>100</v>
      </c>
      <c r="D35" s="6">
        <v>90</v>
      </c>
      <c r="E35" s="6">
        <v>21</v>
      </c>
      <c r="F35" s="15" t="s">
        <v>46</v>
      </c>
      <c r="G35" s="17">
        <v>14500</v>
      </c>
      <c r="H35" s="17">
        <v>14500</v>
      </c>
      <c r="I35" s="15" t="s">
        <v>46</v>
      </c>
      <c r="J35" s="22">
        <v>4200</v>
      </c>
      <c r="K35" s="22">
        <v>4000</v>
      </c>
      <c r="L35" s="22">
        <v>3700</v>
      </c>
      <c r="M35" s="22">
        <v>3500</v>
      </c>
      <c r="N35" s="22">
        <v>3150</v>
      </c>
      <c r="O35" s="22">
        <v>3050</v>
      </c>
      <c r="P35" s="22">
        <v>2950</v>
      </c>
      <c r="Q35" s="22">
        <v>2850</v>
      </c>
      <c r="R35" s="22">
        <v>2650</v>
      </c>
      <c r="S35" s="22">
        <v>2550</v>
      </c>
      <c r="T35" s="22">
        <v>2500</v>
      </c>
      <c r="U35" s="22">
        <v>2450</v>
      </c>
      <c r="V35" s="58">
        <v>12500</v>
      </c>
      <c r="W35" s="57">
        <v>13</v>
      </c>
    </row>
    <row r="36" spans="2:25" x14ac:dyDescent="0.3">
      <c r="B36" s="6">
        <v>-15</v>
      </c>
      <c r="C36" s="6">
        <v>100</v>
      </c>
      <c r="D36" s="6">
        <v>90</v>
      </c>
      <c r="E36" s="6">
        <v>21</v>
      </c>
      <c r="F36" s="15" t="s">
        <v>46</v>
      </c>
      <c r="G36" s="17">
        <v>14500</v>
      </c>
      <c r="H36" s="17">
        <v>14500</v>
      </c>
      <c r="I36" s="15" t="s">
        <v>46</v>
      </c>
      <c r="J36" s="22">
        <v>4200</v>
      </c>
      <c r="K36" s="22">
        <v>4000</v>
      </c>
      <c r="L36" s="22">
        <v>3700</v>
      </c>
      <c r="M36" s="22">
        <v>3500</v>
      </c>
      <c r="N36" s="22">
        <v>3150</v>
      </c>
      <c r="O36" s="22">
        <v>3050</v>
      </c>
      <c r="P36" s="22">
        <v>2950</v>
      </c>
      <c r="Q36" s="22">
        <v>2850</v>
      </c>
      <c r="R36" s="22">
        <v>2650</v>
      </c>
      <c r="S36" s="22">
        <v>2550</v>
      </c>
      <c r="T36" s="22">
        <v>2500</v>
      </c>
      <c r="U36" s="22">
        <v>2450</v>
      </c>
      <c r="V36" s="58">
        <v>12000</v>
      </c>
      <c r="W36" s="57">
        <v>14</v>
      </c>
    </row>
    <row r="37" spans="2:25" x14ac:dyDescent="0.3">
      <c r="B37" s="6">
        <v>-10</v>
      </c>
      <c r="C37" s="6">
        <v>100</v>
      </c>
      <c r="D37" s="6">
        <v>90</v>
      </c>
      <c r="E37" s="6">
        <v>21</v>
      </c>
      <c r="F37" s="15" t="s">
        <v>46</v>
      </c>
      <c r="G37" s="17">
        <v>14500</v>
      </c>
      <c r="H37" s="17">
        <v>14500</v>
      </c>
      <c r="I37" s="15" t="s">
        <v>46</v>
      </c>
      <c r="J37" s="22">
        <v>4200</v>
      </c>
      <c r="K37" s="22">
        <v>4000</v>
      </c>
      <c r="L37" s="22">
        <v>3700</v>
      </c>
      <c r="M37" s="22">
        <v>3500</v>
      </c>
      <c r="N37" s="22">
        <v>3150</v>
      </c>
      <c r="O37" s="22">
        <v>3050</v>
      </c>
      <c r="P37" s="22">
        <v>2950</v>
      </c>
      <c r="Q37" s="22">
        <v>2850</v>
      </c>
      <c r="R37" s="22">
        <v>2650</v>
      </c>
      <c r="S37" s="22">
        <v>2550</v>
      </c>
      <c r="T37" s="22">
        <v>2500</v>
      </c>
      <c r="U37" s="22">
        <v>2450</v>
      </c>
      <c r="V37" s="58">
        <v>11500</v>
      </c>
      <c r="W37" s="57">
        <v>15</v>
      </c>
    </row>
    <row r="38" spans="2:25" x14ac:dyDescent="0.3">
      <c r="B38" s="6">
        <v>-5</v>
      </c>
      <c r="C38" s="6">
        <v>100</v>
      </c>
      <c r="D38" s="6">
        <v>90</v>
      </c>
      <c r="E38" s="6">
        <v>21</v>
      </c>
      <c r="F38" s="16">
        <v>110</v>
      </c>
      <c r="G38" s="17">
        <v>14500</v>
      </c>
      <c r="H38" s="17">
        <v>14500</v>
      </c>
      <c r="I38" s="21">
        <v>14500</v>
      </c>
      <c r="J38" s="22">
        <v>4200</v>
      </c>
      <c r="K38" s="22">
        <v>4000</v>
      </c>
      <c r="L38" s="22">
        <v>3700</v>
      </c>
      <c r="M38" s="22">
        <v>3500</v>
      </c>
      <c r="N38" s="22">
        <v>3150</v>
      </c>
      <c r="O38" s="22">
        <v>3050</v>
      </c>
      <c r="P38" s="22">
        <v>2950</v>
      </c>
      <c r="Q38" s="22">
        <v>2850</v>
      </c>
      <c r="R38" s="22">
        <v>2650</v>
      </c>
      <c r="S38" s="22">
        <v>2550</v>
      </c>
      <c r="T38" s="22">
        <v>2500</v>
      </c>
      <c r="U38" s="22">
        <v>2450</v>
      </c>
      <c r="V38" s="58">
        <v>11000</v>
      </c>
      <c r="W38" s="57">
        <v>16</v>
      </c>
    </row>
    <row r="39" spans="2:25" x14ac:dyDescent="0.3">
      <c r="B39" s="6">
        <v>0</v>
      </c>
      <c r="C39" s="6">
        <v>100</v>
      </c>
      <c r="D39" s="6">
        <v>90</v>
      </c>
      <c r="E39" s="6">
        <v>21</v>
      </c>
      <c r="F39" s="16">
        <v>110</v>
      </c>
      <c r="G39" s="17">
        <v>14500</v>
      </c>
      <c r="H39" s="17">
        <v>14500</v>
      </c>
      <c r="I39" s="21">
        <v>14500</v>
      </c>
      <c r="J39" s="22">
        <v>4200</v>
      </c>
      <c r="K39" s="22">
        <v>4000</v>
      </c>
      <c r="L39" s="22">
        <v>3700</v>
      </c>
      <c r="M39" s="22">
        <v>3500</v>
      </c>
      <c r="N39" s="22">
        <v>3150</v>
      </c>
      <c r="O39" s="22">
        <v>3050</v>
      </c>
      <c r="P39" s="22">
        <v>2950</v>
      </c>
      <c r="Q39" s="22">
        <v>2850</v>
      </c>
      <c r="R39" s="22">
        <v>2650</v>
      </c>
      <c r="S39" s="22">
        <v>2550</v>
      </c>
      <c r="T39" s="22">
        <v>2500</v>
      </c>
      <c r="U39" s="22">
        <v>2450</v>
      </c>
      <c r="V39" s="58">
        <v>10500</v>
      </c>
      <c r="W39" s="57">
        <v>17</v>
      </c>
    </row>
    <row r="40" spans="2:25" x14ac:dyDescent="0.3">
      <c r="B40" s="6">
        <v>5</v>
      </c>
      <c r="C40" s="6">
        <v>100</v>
      </c>
      <c r="D40" s="6">
        <v>90</v>
      </c>
      <c r="E40" s="6">
        <v>21</v>
      </c>
      <c r="F40" s="16">
        <v>110</v>
      </c>
      <c r="G40" s="17">
        <v>14500</v>
      </c>
      <c r="H40" s="17">
        <v>14500</v>
      </c>
      <c r="I40" s="21">
        <v>14500</v>
      </c>
      <c r="J40" s="22">
        <v>4200</v>
      </c>
      <c r="K40" s="22">
        <v>4000</v>
      </c>
      <c r="L40" s="22">
        <v>3700</v>
      </c>
      <c r="M40" s="22">
        <v>3500</v>
      </c>
      <c r="N40" s="22">
        <v>3150</v>
      </c>
      <c r="O40" s="22">
        <v>3050</v>
      </c>
      <c r="P40" s="22">
        <v>2950</v>
      </c>
      <c r="Q40" s="22">
        <v>2850</v>
      </c>
      <c r="R40" s="22">
        <v>2650</v>
      </c>
      <c r="S40" s="22">
        <v>2550</v>
      </c>
      <c r="T40" s="22">
        <v>2500</v>
      </c>
      <c r="U40" s="22">
        <v>2450</v>
      </c>
      <c r="V40" s="58">
        <v>10000</v>
      </c>
      <c r="W40" s="57">
        <v>18</v>
      </c>
    </row>
    <row r="41" spans="2:25" x14ac:dyDescent="0.3">
      <c r="B41" s="6">
        <v>10</v>
      </c>
      <c r="C41" s="6">
        <v>100</v>
      </c>
      <c r="D41" s="6">
        <v>90</v>
      </c>
      <c r="E41" s="6">
        <v>21</v>
      </c>
      <c r="F41" s="16">
        <v>110</v>
      </c>
      <c r="G41" s="17">
        <v>14500</v>
      </c>
      <c r="H41" s="17">
        <v>14500</v>
      </c>
      <c r="I41" s="21">
        <v>14500</v>
      </c>
      <c r="J41" s="22">
        <v>4200</v>
      </c>
      <c r="K41" s="22">
        <v>4000</v>
      </c>
      <c r="L41" s="22">
        <v>3700</v>
      </c>
      <c r="M41" s="22">
        <v>3500</v>
      </c>
      <c r="N41" s="22">
        <v>3150</v>
      </c>
      <c r="O41" s="22">
        <v>3050</v>
      </c>
      <c r="P41" s="22">
        <v>2950</v>
      </c>
      <c r="Q41" s="22">
        <v>2850</v>
      </c>
      <c r="R41" s="22">
        <v>2650</v>
      </c>
      <c r="S41" s="22">
        <v>2550</v>
      </c>
      <c r="T41" s="22">
        <v>2500</v>
      </c>
      <c r="U41" s="22">
        <v>2450</v>
      </c>
      <c r="V41" s="58">
        <v>9500</v>
      </c>
      <c r="W41" s="57">
        <v>19</v>
      </c>
    </row>
    <row r="42" spans="2:25" x14ac:dyDescent="0.3">
      <c r="B42" s="6">
        <v>15</v>
      </c>
      <c r="C42" s="6">
        <v>95</v>
      </c>
      <c r="D42" s="6">
        <v>86</v>
      </c>
      <c r="E42" s="6">
        <v>26</v>
      </c>
      <c r="F42" s="16">
        <v>110</v>
      </c>
      <c r="G42" s="17">
        <v>14500</v>
      </c>
      <c r="H42" s="17">
        <v>14500</v>
      </c>
      <c r="I42" s="21">
        <v>14500</v>
      </c>
      <c r="J42" s="22">
        <v>4350</v>
      </c>
      <c r="K42" s="22">
        <v>4150</v>
      </c>
      <c r="L42" s="22">
        <v>3750</v>
      </c>
      <c r="M42" s="22">
        <v>3650</v>
      </c>
      <c r="N42" s="22">
        <v>3475</v>
      </c>
      <c r="O42" s="22">
        <v>3200</v>
      </c>
      <c r="P42" s="22">
        <v>3050</v>
      </c>
      <c r="Q42" s="22">
        <v>3000</v>
      </c>
      <c r="R42" s="22">
        <v>2900</v>
      </c>
      <c r="S42" s="22">
        <v>2775</v>
      </c>
      <c r="T42" s="22">
        <v>2575</v>
      </c>
      <c r="U42" s="22">
        <v>2500</v>
      </c>
      <c r="V42" s="59">
        <v>9000</v>
      </c>
      <c r="W42" s="60">
        <v>20</v>
      </c>
    </row>
    <row r="43" spans="2:25" x14ac:dyDescent="0.3">
      <c r="B43" s="6">
        <v>20</v>
      </c>
      <c r="C43" s="6">
        <v>91</v>
      </c>
      <c r="D43" s="6">
        <v>82</v>
      </c>
      <c r="E43" s="6">
        <v>30</v>
      </c>
      <c r="F43" s="16">
        <v>110</v>
      </c>
      <c r="G43" s="17">
        <v>14500</v>
      </c>
      <c r="H43" s="17">
        <v>14500</v>
      </c>
      <c r="I43" s="21">
        <v>14500</v>
      </c>
      <c r="J43" s="22">
        <v>4500</v>
      </c>
      <c r="K43" s="22">
        <v>4300</v>
      </c>
      <c r="L43" s="22">
        <v>4000</v>
      </c>
      <c r="M43" s="22">
        <v>3800</v>
      </c>
      <c r="N43" s="22">
        <v>3500</v>
      </c>
      <c r="O43" s="22">
        <v>3400</v>
      </c>
      <c r="P43" s="22">
        <v>3125</v>
      </c>
      <c r="Q43" s="22">
        <v>3050</v>
      </c>
      <c r="R43" s="22">
        <v>3000</v>
      </c>
      <c r="S43" s="22">
        <v>2800</v>
      </c>
      <c r="T43" s="22">
        <v>2650</v>
      </c>
      <c r="U43" s="22">
        <v>2550</v>
      </c>
      <c r="W43" s="1"/>
    </row>
    <row r="44" spans="2:25" x14ac:dyDescent="0.3">
      <c r="B44" s="6">
        <v>25</v>
      </c>
      <c r="C44" s="6">
        <v>86</v>
      </c>
      <c r="D44" s="6">
        <v>77</v>
      </c>
      <c r="E44" s="6">
        <v>36</v>
      </c>
      <c r="F44" s="16">
        <v>110</v>
      </c>
      <c r="G44" s="17">
        <v>14500</v>
      </c>
      <c r="H44" s="17">
        <v>14500</v>
      </c>
      <c r="I44" s="21">
        <v>14500</v>
      </c>
      <c r="J44" s="22">
        <v>4750</v>
      </c>
      <c r="K44" s="22">
        <v>4550</v>
      </c>
      <c r="L44" s="22">
        <v>4150</v>
      </c>
      <c r="M44" s="22">
        <v>3950</v>
      </c>
      <c r="N44" s="22">
        <v>3750</v>
      </c>
      <c r="O44" s="22">
        <v>3500</v>
      </c>
      <c r="P44" s="22">
        <v>3300</v>
      </c>
      <c r="Q44" s="22">
        <v>3100</v>
      </c>
      <c r="R44" s="22">
        <v>3050</v>
      </c>
      <c r="S44" s="22">
        <v>3000</v>
      </c>
      <c r="T44" s="22">
        <v>2950</v>
      </c>
      <c r="U44" s="61">
        <v>2900</v>
      </c>
      <c r="V44" s="12">
        <f>VLOOKUP(Takeoff_Weight,V31:W49,2,FALSE)</f>
        <v>13</v>
      </c>
      <c r="W44" s="62" t="s">
        <v>47</v>
      </c>
      <c r="X44" s="14"/>
    </row>
    <row r="45" spans="2:25" x14ac:dyDescent="0.3">
      <c r="B45" s="6">
        <v>30</v>
      </c>
      <c r="C45" s="6">
        <v>82</v>
      </c>
      <c r="D45" s="6">
        <v>74</v>
      </c>
      <c r="E45" s="6">
        <v>39</v>
      </c>
      <c r="F45" s="16">
        <v>107</v>
      </c>
      <c r="G45" s="17">
        <v>14500</v>
      </c>
      <c r="H45" s="17">
        <v>14400</v>
      </c>
      <c r="I45" s="21">
        <v>14500</v>
      </c>
      <c r="J45" s="22">
        <v>4950</v>
      </c>
      <c r="K45" s="22">
        <v>4750</v>
      </c>
      <c r="L45" s="22">
        <v>4550</v>
      </c>
      <c r="M45" s="22">
        <v>4200</v>
      </c>
      <c r="N45" s="22">
        <v>3950</v>
      </c>
      <c r="O45" s="22">
        <v>3625</v>
      </c>
      <c r="P45" s="22">
        <v>3525</v>
      </c>
      <c r="Q45" s="22">
        <v>3400</v>
      </c>
      <c r="R45" s="22">
        <v>3200</v>
      </c>
      <c r="S45" s="22">
        <v>3050</v>
      </c>
      <c r="T45" s="22">
        <v>3000</v>
      </c>
      <c r="U45" s="22">
        <v>2975</v>
      </c>
      <c r="W45" s="1"/>
    </row>
    <row r="46" spans="2:25" x14ac:dyDescent="0.3">
      <c r="B46" s="6">
        <v>35</v>
      </c>
      <c r="C46" s="6">
        <v>78</v>
      </c>
      <c r="D46" s="6">
        <v>70</v>
      </c>
      <c r="E46" s="6">
        <v>44</v>
      </c>
      <c r="F46" s="16">
        <v>104</v>
      </c>
      <c r="G46" s="17">
        <v>14500</v>
      </c>
      <c r="H46" s="17">
        <v>13800</v>
      </c>
      <c r="I46" s="21">
        <v>14500</v>
      </c>
      <c r="J46" s="22">
        <v>5050</v>
      </c>
      <c r="K46" s="22">
        <v>4850</v>
      </c>
      <c r="L46" s="22">
        <v>4700</v>
      </c>
      <c r="M46" s="22">
        <v>4450</v>
      </c>
      <c r="N46" s="22">
        <v>4025</v>
      </c>
      <c r="O46" s="22">
        <v>3950</v>
      </c>
      <c r="P46" s="22">
        <v>3625</v>
      </c>
      <c r="Q46" s="22">
        <v>3500</v>
      </c>
      <c r="R46" s="22">
        <v>3450</v>
      </c>
      <c r="S46" s="22">
        <v>3250</v>
      </c>
      <c r="T46" s="22">
        <v>3075</v>
      </c>
      <c r="U46" s="22">
        <v>3000</v>
      </c>
      <c r="W46" s="1"/>
    </row>
    <row r="47" spans="2:25" x14ac:dyDescent="0.3">
      <c r="B47" s="6">
        <v>40</v>
      </c>
      <c r="C47" s="6">
        <v>73</v>
      </c>
      <c r="D47" s="6">
        <v>66</v>
      </c>
      <c r="E47" s="6">
        <v>49</v>
      </c>
      <c r="F47" s="16">
        <v>100</v>
      </c>
      <c r="G47" s="17">
        <v>14500</v>
      </c>
      <c r="H47" s="17">
        <v>13100</v>
      </c>
      <c r="I47" s="21">
        <v>14500</v>
      </c>
      <c r="J47" s="22">
        <v>5200</v>
      </c>
      <c r="K47" s="22">
        <v>5000</v>
      </c>
      <c r="L47" s="22">
        <v>4900</v>
      </c>
      <c r="M47" s="22">
        <v>4500</v>
      </c>
      <c r="N47" s="22">
        <v>4200</v>
      </c>
      <c r="O47" s="22">
        <v>4000</v>
      </c>
      <c r="P47" s="22">
        <v>3800</v>
      </c>
      <c r="Q47" s="22">
        <v>3550</v>
      </c>
      <c r="R47" s="22">
        <v>3500</v>
      </c>
      <c r="S47" s="22">
        <v>3400</v>
      </c>
      <c r="T47" s="22">
        <v>3200</v>
      </c>
      <c r="U47" s="22">
        <v>3100</v>
      </c>
      <c r="V47" s="12">
        <f>MATCH(OAT_Landing,J54:Y54)+8</f>
        <v>13</v>
      </c>
      <c r="W47" s="63" t="s">
        <v>48</v>
      </c>
      <c r="X47" s="13"/>
      <c r="Y47" s="14"/>
    </row>
    <row r="48" spans="2:25" x14ac:dyDescent="0.3">
      <c r="B48" s="6">
        <v>45</v>
      </c>
      <c r="C48" s="6">
        <v>69</v>
      </c>
      <c r="D48" s="6">
        <v>62</v>
      </c>
      <c r="E48" s="6">
        <v>54</v>
      </c>
      <c r="F48" s="16">
        <v>96</v>
      </c>
      <c r="G48" s="17">
        <v>13600</v>
      </c>
      <c r="H48" s="17">
        <v>12500</v>
      </c>
      <c r="I48" s="21">
        <v>14500</v>
      </c>
      <c r="J48" s="26" t="s">
        <v>46</v>
      </c>
      <c r="K48" s="22">
        <v>5450</v>
      </c>
      <c r="L48" s="22">
        <v>5100</v>
      </c>
      <c r="M48" s="22">
        <v>4750</v>
      </c>
      <c r="N48" s="22">
        <v>4550</v>
      </c>
      <c r="O48" s="22">
        <v>4150</v>
      </c>
      <c r="P48" s="22">
        <v>3975</v>
      </c>
      <c r="Q48" s="22">
        <v>3750</v>
      </c>
      <c r="R48" s="22">
        <v>3600</v>
      </c>
      <c r="S48" s="22">
        <v>3500</v>
      </c>
      <c r="T48" s="22">
        <v>3350</v>
      </c>
      <c r="U48" s="22">
        <v>3150</v>
      </c>
      <c r="W48" s="1"/>
    </row>
    <row r="49" spans="2:25" x14ac:dyDescent="0.3">
      <c r="B49" s="6">
        <v>50</v>
      </c>
      <c r="C49" s="6">
        <v>65</v>
      </c>
      <c r="D49" s="7" t="s">
        <v>46</v>
      </c>
      <c r="E49" s="7" t="s">
        <v>46</v>
      </c>
      <c r="F49" s="16">
        <v>93</v>
      </c>
      <c r="G49" s="17">
        <v>13100</v>
      </c>
      <c r="H49" s="20" t="s">
        <v>49</v>
      </c>
      <c r="I49" s="21">
        <v>1400</v>
      </c>
      <c r="J49" s="26" t="s">
        <v>46</v>
      </c>
      <c r="K49" s="26" t="s">
        <v>46</v>
      </c>
      <c r="L49" s="22">
        <v>4900</v>
      </c>
      <c r="M49" s="22">
        <v>4500</v>
      </c>
      <c r="N49" s="22">
        <v>4300</v>
      </c>
      <c r="O49" s="22">
        <v>4050</v>
      </c>
      <c r="P49" s="22">
        <v>3950</v>
      </c>
      <c r="Q49" s="22">
        <v>3725</v>
      </c>
      <c r="R49" s="22">
        <v>3550</v>
      </c>
      <c r="S49" s="22">
        <v>3450</v>
      </c>
      <c r="T49" s="22">
        <v>3300</v>
      </c>
      <c r="U49" s="22">
        <v>3100</v>
      </c>
      <c r="W49" s="1"/>
    </row>
    <row r="52" spans="2:25" ht="18" x14ac:dyDescent="0.35">
      <c r="B52" s="12"/>
      <c r="C52" s="13"/>
      <c r="D52" s="41" t="s">
        <v>19</v>
      </c>
      <c r="E52" s="43"/>
      <c r="F52" s="40"/>
      <c r="G52" s="41" t="s">
        <v>50</v>
      </c>
      <c r="H52" s="14"/>
      <c r="I52" s="42" t="s">
        <v>24</v>
      </c>
      <c r="J52" s="12"/>
      <c r="K52" s="13"/>
      <c r="L52" s="13"/>
      <c r="M52" s="13"/>
      <c r="N52" s="13"/>
      <c r="O52" s="13"/>
      <c r="P52" s="13"/>
      <c r="Q52" s="41" t="s">
        <v>51</v>
      </c>
      <c r="R52" s="13"/>
      <c r="S52" s="13"/>
      <c r="T52" s="13"/>
      <c r="U52" s="13"/>
      <c r="V52" s="13"/>
      <c r="W52" s="13"/>
      <c r="X52" s="13"/>
      <c r="Y52" s="14"/>
    </row>
    <row r="53" spans="2:25" ht="29.25" x14ac:dyDescent="0.35">
      <c r="B53" s="27" t="s">
        <v>52</v>
      </c>
      <c r="C53" s="27" t="s">
        <v>20</v>
      </c>
      <c r="D53" s="27" t="s">
        <v>21</v>
      </c>
      <c r="E53" s="29" t="s">
        <v>22</v>
      </c>
      <c r="F53" s="30" t="s">
        <v>53</v>
      </c>
      <c r="G53" s="31" t="s">
        <v>54</v>
      </c>
      <c r="H53" s="30" t="s">
        <v>55</v>
      </c>
      <c r="J53" s="37"/>
      <c r="K53" s="37"/>
      <c r="L53" s="37"/>
      <c r="M53" s="37"/>
      <c r="N53" s="37"/>
      <c r="O53" s="37"/>
      <c r="P53" s="37"/>
      <c r="Q53" s="39" t="s">
        <v>56</v>
      </c>
      <c r="R53" s="37"/>
      <c r="S53" s="37"/>
      <c r="T53" s="37"/>
      <c r="U53" s="37"/>
      <c r="V53" s="37"/>
      <c r="W53" s="37"/>
      <c r="X53" s="37"/>
      <c r="Y53" s="37"/>
    </row>
    <row r="54" spans="2:25" ht="16.5" x14ac:dyDescent="0.3">
      <c r="B54" s="28">
        <v>14500</v>
      </c>
      <c r="C54" s="6">
        <v>107</v>
      </c>
      <c r="D54" s="6">
        <v>107</v>
      </c>
      <c r="E54" s="16">
        <v>117</v>
      </c>
      <c r="F54" s="6">
        <v>138</v>
      </c>
      <c r="G54" s="6">
        <v>136</v>
      </c>
      <c r="H54" s="16">
        <v>130</v>
      </c>
      <c r="I54" s="35" t="s">
        <v>46</v>
      </c>
      <c r="J54" s="37">
        <v>-25</v>
      </c>
      <c r="K54" s="37">
        <v>-20</v>
      </c>
      <c r="L54" s="37">
        <v>-15</v>
      </c>
      <c r="M54" s="37">
        <v>-10</v>
      </c>
      <c r="N54" s="37">
        <v>-5</v>
      </c>
      <c r="O54" s="37">
        <v>0</v>
      </c>
      <c r="P54" s="37">
        <v>5</v>
      </c>
      <c r="Q54" s="37">
        <v>10</v>
      </c>
      <c r="R54" s="37">
        <v>15</v>
      </c>
      <c r="S54" s="37">
        <v>20</v>
      </c>
      <c r="T54" s="37">
        <v>25</v>
      </c>
      <c r="U54" s="37">
        <v>30</v>
      </c>
      <c r="V54" s="37">
        <v>35</v>
      </c>
      <c r="W54" s="37">
        <v>40</v>
      </c>
      <c r="X54" s="37">
        <v>45</v>
      </c>
      <c r="Y54" s="37">
        <v>50</v>
      </c>
    </row>
    <row r="55" spans="2:25" x14ac:dyDescent="0.3">
      <c r="B55" s="32">
        <v>14000</v>
      </c>
      <c r="C55" s="33">
        <v>106</v>
      </c>
      <c r="D55" s="33">
        <v>106</v>
      </c>
      <c r="E55" s="34">
        <v>115</v>
      </c>
      <c r="F55" s="33">
        <v>137</v>
      </c>
      <c r="G55" s="33">
        <v>136</v>
      </c>
      <c r="H55" s="34">
        <v>127</v>
      </c>
      <c r="I55" s="34">
        <v>112</v>
      </c>
      <c r="J55" s="36" t="s">
        <v>46</v>
      </c>
      <c r="K55" s="36" t="s">
        <v>46</v>
      </c>
      <c r="L55" s="38">
        <v>4083</v>
      </c>
      <c r="M55" s="38">
        <v>4167</v>
      </c>
      <c r="N55" s="38">
        <v>4250</v>
      </c>
      <c r="O55" s="38">
        <v>4292</v>
      </c>
      <c r="P55" s="38">
        <v>4333</v>
      </c>
      <c r="Q55" s="38">
        <v>4417</v>
      </c>
      <c r="R55" s="38">
        <v>4500</v>
      </c>
      <c r="S55" s="38">
        <v>4542</v>
      </c>
      <c r="T55" s="38">
        <v>4583</v>
      </c>
      <c r="U55" s="38">
        <v>4667</v>
      </c>
      <c r="V55" s="38">
        <v>4750</v>
      </c>
      <c r="W55" s="38">
        <v>4833</v>
      </c>
      <c r="X55" s="38">
        <v>4875</v>
      </c>
      <c r="Y55" s="38">
        <v>4958</v>
      </c>
    </row>
    <row r="56" spans="2:25" x14ac:dyDescent="0.3">
      <c r="B56" s="28">
        <v>13500</v>
      </c>
      <c r="C56" s="6">
        <v>104</v>
      </c>
      <c r="D56" s="6">
        <v>104</v>
      </c>
      <c r="E56" s="16">
        <v>113</v>
      </c>
      <c r="F56" s="6">
        <v>136</v>
      </c>
      <c r="G56" s="6">
        <v>135</v>
      </c>
      <c r="H56" s="16">
        <v>122</v>
      </c>
      <c r="I56" s="16">
        <v>110</v>
      </c>
      <c r="J56" s="7" t="s">
        <v>46</v>
      </c>
      <c r="K56" s="7" t="s">
        <v>46</v>
      </c>
      <c r="L56" s="17">
        <v>4000</v>
      </c>
      <c r="M56" s="17">
        <v>4117</v>
      </c>
      <c r="N56" s="17">
        <v>4200</v>
      </c>
      <c r="O56" s="17">
        <v>4242</v>
      </c>
      <c r="P56" s="17">
        <v>4283</v>
      </c>
      <c r="Q56" s="17">
        <v>4367</v>
      </c>
      <c r="R56" s="17">
        <v>4450</v>
      </c>
      <c r="S56" s="17">
        <v>4492</v>
      </c>
      <c r="T56" s="17">
        <v>4533</v>
      </c>
      <c r="U56" s="17">
        <v>4617</v>
      </c>
      <c r="V56" s="17">
        <v>4700</v>
      </c>
      <c r="W56" s="17">
        <v>4783</v>
      </c>
      <c r="X56" s="17">
        <v>4825</v>
      </c>
      <c r="Y56" s="17">
        <v>4908</v>
      </c>
    </row>
    <row r="57" spans="2:25" x14ac:dyDescent="0.3">
      <c r="B57" s="32">
        <v>13000</v>
      </c>
      <c r="C57" s="33">
        <v>102</v>
      </c>
      <c r="D57" s="33">
        <v>102</v>
      </c>
      <c r="E57" s="34">
        <v>111</v>
      </c>
      <c r="F57" s="33">
        <v>135</v>
      </c>
      <c r="G57" s="33">
        <v>134</v>
      </c>
      <c r="H57" s="34">
        <v>119</v>
      </c>
      <c r="I57" s="34">
        <v>109</v>
      </c>
      <c r="J57" s="36" t="s">
        <v>46</v>
      </c>
      <c r="K57" s="36" t="s">
        <v>46</v>
      </c>
      <c r="L57" s="38">
        <v>3875</v>
      </c>
      <c r="M57" s="38">
        <v>4042</v>
      </c>
      <c r="N57" s="38">
        <v>4125</v>
      </c>
      <c r="O57" s="38">
        <v>4167</v>
      </c>
      <c r="P57" s="38">
        <v>4208</v>
      </c>
      <c r="Q57" s="38">
        <v>4292</v>
      </c>
      <c r="R57" s="38">
        <v>4375</v>
      </c>
      <c r="S57" s="38">
        <v>4417</v>
      </c>
      <c r="T57" s="38">
        <v>4458</v>
      </c>
      <c r="U57" s="38">
        <v>4552</v>
      </c>
      <c r="V57" s="38">
        <v>4625</v>
      </c>
      <c r="W57" s="38">
        <v>4708</v>
      </c>
      <c r="X57" s="38">
        <v>4750</v>
      </c>
      <c r="Y57" s="38">
        <v>4833</v>
      </c>
    </row>
    <row r="58" spans="2:25" x14ac:dyDescent="0.3">
      <c r="B58" s="28">
        <v>12500</v>
      </c>
      <c r="C58" s="6">
        <v>101</v>
      </c>
      <c r="D58" s="6">
        <v>101</v>
      </c>
      <c r="E58" s="16">
        <v>109</v>
      </c>
      <c r="F58" s="6">
        <v>134</v>
      </c>
      <c r="G58" s="6">
        <v>133</v>
      </c>
      <c r="H58" s="16">
        <v>118</v>
      </c>
      <c r="I58" s="16">
        <v>107</v>
      </c>
      <c r="J58" s="7" t="s">
        <v>46</v>
      </c>
      <c r="K58" s="7" t="s">
        <v>46</v>
      </c>
      <c r="L58" s="17">
        <v>3750</v>
      </c>
      <c r="M58" s="17">
        <v>3967</v>
      </c>
      <c r="N58" s="17">
        <v>4050</v>
      </c>
      <c r="O58" s="17">
        <v>4092</v>
      </c>
      <c r="P58" s="17">
        <v>4133</v>
      </c>
      <c r="Q58" s="17">
        <v>4217</v>
      </c>
      <c r="R58" s="17">
        <v>4300</v>
      </c>
      <c r="S58" s="17">
        <v>4342</v>
      </c>
      <c r="T58" s="17">
        <v>4383</v>
      </c>
      <c r="U58" s="17">
        <v>4467</v>
      </c>
      <c r="V58" s="17">
        <v>4550</v>
      </c>
      <c r="W58" s="17">
        <v>4633</v>
      </c>
      <c r="X58" s="17">
        <v>4675</v>
      </c>
      <c r="Y58" s="17">
        <v>4758</v>
      </c>
    </row>
    <row r="59" spans="2:25" x14ac:dyDescent="0.3">
      <c r="B59" s="32">
        <v>12000</v>
      </c>
      <c r="C59" s="33">
        <v>99</v>
      </c>
      <c r="D59" s="33">
        <v>99</v>
      </c>
      <c r="E59" s="34">
        <v>107</v>
      </c>
      <c r="F59" s="33">
        <v>134</v>
      </c>
      <c r="G59" s="33">
        <v>132</v>
      </c>
      <c r="H59" s="34">
        <v>117</v>
      </c>
      <c r="I59" s="34">
        <v>106</v>
      </c>
      <c r="J59" s="36" t="s">
        <v>46</v>
      </c>
      <c r="K59" s="36" t="s">
        <v>46</v>
      </c>
      <c r="L59" s="38">
        <v>3667</v>
      </c>
      <c r="M59" s="38">
        <v>3917</v>
      </c>
      <c r="N59" s="38">
        <v>4000</v>
      </c>
      <c r="O59" s="38">
        <v>4042</v>
      </c>
      <c r="P59" s="38">
        <v>4083</v>
      </c>
      <c r="Q59" s="38">
        <v>4167</v>
      </c>
      <c r="R59" s="38">
        <v>4250</v>
      </c>
      <c r="S59" s="38">
        <v>4292</v>
      </c>
      <c r="T59" s="38">
        <v>4333</v>
      </c>
      <c r="U59" s="38">
        <v>4417</v>
      </c>
      <c r="V59" s="38">
        <v>4500</v>
      </c>
      <c r="W59" s="38">
        <v>4583</v>
      </c>
      <c r="X59" s="38">
        <v>4625</v>
      </c>
      <c r="Y59" s="38">
        <v>4708</v>
      </c>
    </row>
    <row r="60" spans="2:25" x14ac:dyDescent="0.3">
      <c r="B60" s="28">
        <v>11500</v>
      </c>
      <c r="C60" s="6">
        <v>98</v>
      </c>
      <c r="D60" s="6">
        <v>98</v>
      </c>
      <c r="E60" s="16">
        <v>105</v>
      </c>
      <c r="F60" s="6">
        <v>133</v>
      </c>
      <c r="G60" s="6">
        <v>131</v>
      </c>
      <c r="H60" s="16">
        <v>115</v>
      </c>
      <c r="I60" s="16">
        <v>104</v>
      </c>
      <c r="J60" s="7" t="s">
        <v>46</v>
      </c>
      <c r="K60" s="7" t="s">
        <v>46</v>
      </c>
      <c r="L60" s="17">
        <v>3583</v>
      </c>
      <c r="M60" s="17">
        <v>3867</v>
      </c>
      <c r="N60" s="17">
        <v>3950</v>
      </c>
      <c r="O60" s="17">
        <v>3992</v>
      </c>
      <c r="P60" s="17">
        <v>4033</v>
      </c>
      <c r="Q60" s="17">
        <v>4117</v>
      </c>
      <c r="R60" s="17">
        <v>4200</v>
      </c>
      <c r="S60" s="17">
        <v>4242</v>
      </c>
      <c r="T60" s="17">
        <v>4283</v>
      </c>
      <c r="U60" s="17">
        <v>4367</v>
      </c>
      <c r="V60" s="17">
        <v>4450</v>
      </c>
      <c r="W60" s="17">
        <v>4533</v>
      </c>
      <c r="X60" s="17">
        <v>4575</v>
      </c>
      <c r="Y60" s="17">
        <v>4658</v>
      </c>
    </row>
    <row r="61" spans="2:25" x14ac:dyDescent="0.3">
      <c r="B61" s="32">
        <v>11000</v>
      </c>
      <c r="C61" s="33">
        <v>98</v>
      </c>
      <c r="D61" s="33">
        <v>98</v>
      </c>
      <c r="E61" s="34">
        <v>103</v>
      </c>
      <c r="F61" s="33">
        <v>132</v>
      </c>
      <c r="G61" s="33">
        <v>130</v>
      </c>
      <c r="H61" s="34">
        <v>114</v>
      </c>
      <c r="I61" s="34">
        <v>103</v>
      </c>
      <c r="J61" s="36" t="s">
        <v>46</v>
      </c>
      <c r="K61" s="36" t="s">
        <v>46</v>
      </c>
      <c r="L61" s="38">
        <v>3485</v>
      </c>
      <c r="M61" s="38">
        <v>3792</v>
      </c>
      <c r="N61" s="38">
        <v>3875</v>
      </c>
      <c r="O61" s="38">
        <v>3917</v>
      </c>
      <c r="P61" s="38">
        <v>3958</v>
      </c>
      <c r="Q61" s="38">
        <v>4042</v>
      </c>
      <c r="R61" s="38">
        <v>4125</v>
      </c>
      <c r="S61" s="38">
        <v>4167</v>
      </c>
      <c r="T61" s="38">
        <v>4208</v>
      </c>
      <c r="U61" s="38">
        <v>4292</v>
      </c>
      <c r="V61" s="38">
        <v>4375</v>
      </c>
      <c r="W61" s="38">
        <v>4458</v>
      </c>
      <c r="X61" s="38">
        <v>4500</v>
      </c>
      <c r="Y61" s="38">
        <v>4583</v>
      </c>
    </row>
    <row r="62" spans="2:25" x14ac:dyDescent="0.3">
      <c r="B62" s="28">
        <v>10500</v>
      </c>
      <c r="C62" s="6">
        <v>98</v>
      </c>
      <c r="D62" s="6">
        <v>98</v>
      </c>
      <c r="E62" s="16">
        <v>101</v>
      </c>
      <c r="F62" s="6">
        <v>132</v>
      </c>
      <c r="G62" s="6">
        <v>130</v>
      </c>
      <c r="H62" s="16">
        <v>113</v>
      </c>
      <c r="I62" s="16">
        <v>101</v>
      </c>
      <c r="J62" s="7" t="s">
        <v>46</v>
      </c>
      <c r="K62" s="7" t="s">
        <v>46</v>
      </c>
      <c r="L62" s="17">
        <v>3333</v>
      </c>
      <c r="M62" s="17">
        <v>3717</v>
      </c>
      <c r="N62" s="17">
        <v>3800</v>
      </c>
      <c r="O62" s="17">
        <v>3842</v>
      </c>
      <c r="P62" s="17">
        <v>3883</v>
      </c>
      <c r="Q62" s="17">
        <v>3967</v>
      </c>
      <c r="R62" s="17">
        <v>4050</v>
      </c>
      <c r="S62" s="17">
        <v>4092</v>
      </c>
      <c r="T62" s="17">
        <v>4133</v>
      </c>
      <c r="U62" s="17">
        <v>4217</v>
      </c>
      <c r="V62" s="17">
        <v>4300</v>
      </c>
      <c r="W62" s="17">
        <v>4383</v>
      </c>
      <c r="X62" s="17">
        <v>4425</v>
      </c>
      <c r="Y62" s="17">
        <v>4508</v>
      </c>
    </row>
    <row r="63" spans="2:25" x14ac:dyDescent="0.3">
      <c r="B63" s="32">
        <v>10000</v>
      </c>
      <c r="C63" s="33">
        <v>98</v>
      </c>
      <c r="D63" s="33">
        <v>98</v>
      </c>
      <c r="E63" s="34">
        <v>99</v>
      </c>
      <c r="F63" s="33">
        <v>131</v>
      </c>
      <c r="G63" s="33">
        <v>129</v>
      </c>
      <c r="H63" s="34">
        <v>112</v>
      </c>
      <c r="I63" s="34">
        <v>99</v>
      </c>
      <c r="J63" s="36" t="s">
        <v>46</v>
      </c>
      <c r="K63" s="36" t="s">
        <v>46</v>
      </c>
      <c r="L63" s="38">
        <v>3250</v>
      </c>
      <c r="M63" s="38">
        <v>3667</v>
      </c>
      <c r="N63" s="38">
        <v>3750</v>
      </c>
      <c r="O63" s="38">
        <v>3792</v>
      </c>
      <c r="P63" s="38">
        <v>3833</v>
      </c>
      <c r="Q63" s="38">
        <v>3917</v>
      </c>
      <c r="R63" s="38">
        <v>4000</v>
      </c>
      <c r="S63" s="38">
        <v>4042</v>
      </c>
      <c r="T63" s="38">
        <v>4083</v>
      </c>
      <c r="U63" s="38">
        <v>4167</v>
      </c>
      <c r="V63" s="38">
        <v>4250</v>
      </c>
      <c r="W63" s="38">
        <v>4333</v>
      </c>
      <c r="X63" s="38">
        <v>4375</v>
      </c>
      <c r="Y63" s="38">
        <v>4458</v>
      </c>
    </row>
    <row r="64" spans="2:25" x14ac:dyDescent="0.3">
      <c r="B64" s="28">
        <v>9500</v>
      </c>
      <c r="C64" s="6">
        <v>98</v>
      </c>
      <c r="D64" s="6">
        <v>98</v>
      </c>
      <c r="E64" s="16">
        <v>98</v>
      </c>
      <c r="F64" s="6">
        <v>131</v>
      </c>
      <c r="G64" s="6">
        <v>129</v>
      </c>
      <c r="H64" s="16">
        <v>111</v>
      </c>
      <c r="I64" s="6">
        <v>98</v>
      </c>
    </row>
    <row r="65" spans="2:9" x14ac:dyDescent="0.3">
      <c r="B65" s="32">
        <v>9000</v>
      </c>
      <c r="C65" s="33">
        <v>98</v>
      </c>
      <c r="D65" s="33">
        <v>98</v>
      </c>
      <c r="E65" s="34">
        <v>96</v>
      </c>
      <c r="F65" s="33">
        <v>130</v>
      </c>
      <c r="G65" s="33">
        <v>128</v>
      </c>
      <c r="H65" s="34">
        <v>110</v>
      </c>
      <c r="I65" s="33">
        <v>98</v>
      </c>
    </row>
    <row r="69" spans="2:9" x14ac:dyDescent="0.3">
      <c r="B69" s="45"/>
      <c r="C69" s="46"/>
      <c r="D69" s="46"/>
      <c r="E69" s="46"/>
      <c r="F69" s="46"/>
      <c r="G69" s="46"/>
      <c r="H69" s="47"/>
    </row>
    <row r="70" spans="2:9" ht="16.5" x14ac:dyDescent="0.35">
      <c r="B70" s="48"/>
      <c r="C70" s="44" t="s">
        <v>57</v>
      </c>
      <c r="E70" s="1" t="s">
        <v>58</v>
      </c>
      <c r="F70" s="1" t="s">
        <v>59</v>
      </c>
      <c r="G70" s="1" t="s">
        <v>60</v>
      </c>
      <c r="H70" s="49"/>
    </row>
    <row r="71" spans="2:9" ht="16.5" x14ac:dyDescent="0.35">
      <c r="B71" s="48"/>
      <c r="C71" s="44">
        <f>IF(OAT&gt;21,G71,F71)</f>
        <v>133</v>
      </c>
      <c r="E71" s="6">
        <f>VLOOKUP(Takeoff_Weight,B54:H65,5,FALSE)</f>
        <v>134</v>
      </c>
      <c r="F71" s="6">
        <f>VLOOKUP(Takeoff_Weight,B54:H65,6,FALSE)</f>
        <v>133</v>
      </c>
      <c r="G71" s="6">
        <f>VLOOKUP(Takeoff_Weight,B54:H65,7,FALSE)</f>
        <v>118</v>
      </c>
      <c r="H71" s="49"/>
    </row>
    <row r="72" spans="2:9" ht="16.5" x14ac:dyDescent="0.35">
      <c r="B72" s="50"/>
      <c r="C72" s="51"/>
      <c r="D72" s="52"/>
      <c r="E72" s="52"/>
      <c r="F72" s="52"/>
      <c r="G72" s="52"/>
      <c r="H72" s="53"/>
    </row>
    <row r="73" spans="2:9" ht="16.5" x14ac:dyDescent="0.35">
      <c r="C73" s="44"/>
    </row>
  </sheetData>
  <printOptions gridLines="1"/>
  <pageMargins left="0.75" right="0.75" top="0.25" bottom="0.25" header="0.5" footer="0.5"/>
  <pageSetup scale="47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Clmn_Index</vt:lpstr>
      <vt:lpstr>Depart_Field_Elevation</vt:lpstr>
      <vt:lpstr>Landing_Field_Elevation</vt:lpstr>
      <vt:lpstr>Landing_Weight</vt:lpstr>
      <vt:lpstr>OAT</vt:lpstr>
      <vt:lpstr>OAT_Landing</vt:lpstr>
      <vt:lpstr>Takeoff_Weight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cp:lastPrinted>2010-12-23T18:37:18Z</cp:lastPrinted>
  <dcterms:created xsi:type="dcterms:W3CDTF">2017-12-03T20:13:13Z</dcterms:created>
  <dcterms:modified xsi:type="dcterms:W3CDTF">2017-12-03T20:13:13Z</dcterms:modified>
</cp:coreProperties>
</file>