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_TransNorthern\Aircraft\Douglas  DC-3 Series\Supers\N30TN\Weight Balance\"/>
    </mc:Choice>
  </mc:AlternateContent>
  <xr:revisionPtr revIDLastSave="0" documentId="8_{133A4497-FD85-40CD-8ED6-23D7A886B169}" xr6:coauthVersionLast="43" xr6:coauthVersionMax="43" xr10:uidLastSave="{00000000-0000-0000-0000-000000000000}"/>
  <bookViews>
    <workbookView xWindow="-120" yWindow="-120" windowWidth="28110" windowHeight="16440"/>
  </bookViews>
  <sheets>
    <sheet name="N30TN 2019 " sheetId="1" r:id="rId1"/>
  </sheets>
  <definedNames>
    <definedName name="_xlnm.Print_Area" localSheetId="0">'N30TN 2019 '!$A$1:$E$17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I6" i="1"/>
  <c r="H14" i="1"/>
  <c r="G14" i="1"/>
  <c r="C5" i="1"/>
  <c r="I5" i="1"/>
  <c r="C3" i="1"/>
  <c r="I3" i="1"/>
  <c r="J7" i="1"/>
  <c r="I4" i="1"/>
  <c r="J9" i="1"/>
  <c r="I7" i="1"/>
  <c r="D2" i="1"/>
  <c r="J4" i="1"/>
  <c r="J5" i="1"/>
  <c r="I8" i="1"/>
  <c r="J8" i="1"/>
  <c r="I9" i="1"/>
  <c r="I10" i="1"/>
  <c r="E15" i="1"/>
  <c r="E16" i="1"/>
  <c r="J6" i="1"/>
  <c r="E12" i="1"/>
  <c r="C11" i="1"/>
  <c r="E11" i="1"/>
  <c r="I14" i="1"/>
  <c r="I12" i="1"/>
  <c r="D14" i="1"/>
  <c r="D13" i="1"/>
  <c r="I23" i="1"/>
  <c r="E14" i="1"/>
  <c r="H23" i="1"/>
  <c r="E13" i="1"/>
</calcChain>
</file>

<file path=xl/sharedStrings.xml><?xml version="1.0" encoding="utf-8"?>
<sst xmlns="http://schemas.openxmlformats.org/spreadsheetml/2006/main" count="67" uniqueCount="58">
  <si>
    <t>Item</t>
  </si>
  <si>
    <t>Weight</t>
  </si>
  <si>
    <t>N</t>
  </si>
  <si>
    <t>AC CFG</t>
  </si>
  <si>
    <t>A</t>
  </si>
  <si>
    <t>Arm C1</t>
  </si>
  <si>
    <t>Arm C2</t>
  </si>
  <si>
    <t>Mom1</t>
  </si>
  <si>
    <t>Mom2</t>
  </si>
  <si>
    <t>Crew</t>
  </si>
  <si>
    <t>Jump Seat</t>
  </si>
  <si>
    <t>A (flt deck)</t>
  </si>
  <si>
    <t>T</t>
  </si>
  <si>
    <t>Fwd Ctr Fuel</t>
  </si>
  <si>
    <t>B (2s) (row 1,2)</t>
  </si>
  <si>
    <t>Aft Ctr Fuel</t>
  </si>
  <si>
    <t>C (6s) (row 3,4)</t>
  </si>
  <si>
    <t>Tip Fuel</t>
  </si>
  <si>
    <t>D (11s) (row 5-8)</t>
  </si>
  <si>
    <t>Oil (nom 50g)</t>
  </si>
  <si>
    <t>Baggage Comp</t>
  </si>
  <si>
    <t xml:space="preserve">Alcohol </t>
  </si>
  <si>
    <t xml:space="preserve">Aft Cargo </t>
  </si>
  <si>
    <t xml:space="preserve">Other </t>
  </si>
  <si>
    <t>Other Arm -&gt;</t>
  </si>
  <si>
    <t>TOTAL WT</t>
  </si>
  <si>
    <t>Gross Left</t>
  </si>
  <si>
    <t>Payload -&gt;</t>
  </si>
  <si>
    <t>Total Moment --&gt;</t>
  </si>
  <si>
    <t>244.6-282.3</t>
  </si>
  <si>
    <t xml:space="preserve"> Gear DN </t>
  </si>
  <si>
    <t>AC WT</t>
  </si>
  <si>
    <t>AC ARM</t>
  </si>
  <si>
    <t>AC MOM</t>
  </si>
  <si>
    <t>240.4-280.8</t>
  </si>
  <si>
    <t>Gear UP</t>
  </si>
  <si>
    <t>Leg Dist -&gt;</t>
  </si>
  <si>
    <t>Fuel Used -&gt;</t>
  </si>
  <si>
    <t>IFR RT Rqd -&gt;</t>
  </si>
  <si>
    <t>Ave GS -&gt;</t>
  </si>
  <si>
    <t>Start-Climb -&gt;</t>
  </si>
  <si>
    <t>Config</t>
  </si>
  <si>
    <t>B</t>
  </si>
  <si>
    <t>C</t>
  </si>
  <si>
    <t>D</t>
  </si>
  <si>
    <t>E</t>
  </si>
  <si>
    <t>F</t>
  </si>
  <si>
    <t>Wt</t>
  </si>
  <si>
    <t>Arm</t>
  </si>
  <si>
    <t>CG Ck UP</t>
  </si>
  <si>
    <t>CG Ck DWN</t>
  </si>
  <si>
    <t>Configuration</t>
  </si>
  <si>
    <t>SEATS</t>
  </si>
  <si>
    <t>NOTE:  Only change cells in YELLOW.</t>
  </si>
  <si>
    <t>19  Seats</t>
  </si>
  <si>
    <t>bad</t>
  </si>
  <si>
    <t>TransNorthern   June 2019</t>
  </si>
  <si>
    <t>Ave GPH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</si>
</sst>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Tahoma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color indexed="8"/>
      <name val="Tahoma"/>
      <family val="2"/>
    </font>
    <font>
      <b/>
      <i/>
      <sz val="8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164" fontId="2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" xfId="0" applyFont="1" applyBorder="1"/>
    <xf numFmtId="3" fontId="2" fillId="0" borderId="0" xfId="0" applyNumberFormat="1" applyFont="1"/>
    <xf numFmtId="0" fontId="2" fillId="4" borderId="3" xfId="0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/>
    <xf numFmtId="0" fontId="6" fillId="0" borderId="5" xfId="0" applyFont="1" applyBorder="1" applyAlignment="1">
      <alignment horizontal="right"/>
    </xf>
    <xf numFmtId="3" fontId="7" fillId="0" borderId="1" xfId="0" applyNumberFormat="1" applyFont="1" applyBorder="1"/>
    <xf numFmtId="0" fontId="2" fillId="4" borderId="2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5" borderId="6" xfId="0" applyFont="1" applyFill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4" fillId="4" borderId="11" xfId="0" applyFont="1" applyFill="1" applyBorder="1" applyAlignment="1">
      <alignment horizontal="center"/>
    </xf>
    <xf numFmtId="0" fontId="0" fillId="0" borderId="12" xfId="0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3" fontId="7" fillId="4" borderId="15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8" fillId="0" borderId="12" xfId="0" applyFont="1" applyBorder="1" applyAlignment="1">
      <alignment horizontal="left"/>
    </xf>
    <xf numFmtId="3" fontId="8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8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8" fillId="3" borderId="19" xfId="0" applyFont="1" applyFill="1" applyBorder="1" applyAlignment="1">
      <alignment horizontal="center"/>
    </xf>
    <xf numFmtId="14" fontId="0" fillId="0" borderId="20" xfId="0" applyNumberForma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workbookViewId="0">
      <selection activeCell="H20" sqref="H20"/>
    </sheetView>
  </sheetViews>
  <sheetFormatPr defaultColWidth="8.42578125" defaultRowHeight="12.75" x14ac:dyDescent="0.2"/>
  <cols>
    <col min="1" max="1" width="4.7109375" style="1" customWidth="1"/>
    <col min="2" max="2" width="13.5703125" customWidth="1"/>
    <col min="3" max="3" width="11" customWidth="1"/>
    <col min="4" max="4" width="21.7109375" customWidth="1"/>
    <col min="5" max="5" width="13.5703125" bestFit="1" customWidth="1"/>
    <col min="6" max="6" width="5" customWidth="1"/>
    <col min="7" max="8" width="8.42578125" customWidth="1"/>
    <col min="9" max="9" width="13.5703125" bestFit="1" customWidth="1"/>
    <col min="10" max="10" width="9.5703125" customWidth="1"/>
    <col min="11" max="11" width="8.5703125" bestFit="1" customWidth="1"/>
  </cols>
  <sheetData>
    <row r="1" spans="1:10" ht="14.1" customHeight="1" x14ac:dyDescent="0.2">
      <c r="A1" s="48"/>
      <c r="B1" s="49" t="s">
        <v>0</v>
      </c>
      <c r="C1" s="49" t="s">
        <v>1</v>
      </c>
      <c r="D1" s="50"/>
      <c r="E1" s="68"/>
    </row>
    <row r="2" spans="1:10" ht="14.1" customHeight="1" x14ac:dyDescent="0.2">
      <c r="A2" s="51" t="s">
        <v>2</v>
      </c>
      <c r="B2" s="3" t="s">
        <v>3</v>
      </c>
      <c r="C2" s="47" t="s">
        <v>4</v>
      </c>
      <c r="D2" s="42" t="str">
        <f>VLOOKUP(C2,B24:C29,2)</f>
        <v>19  Seats</v>
      </c>
      <c r="E2" s="52"/>
      <c r="G2" s="2" t="s">
        <v>5</v>
      </c>
      <c r="H2" s="2" t="s">
        <v>6</v>
      </c>
      <c r="I2" s="2" t="s">
        <v>7</v>
      </c>
      <c r="J2" s="2" t="s">
        <v>8</v>
      </c>
    </row>
    <row r="3" spans="1:10" ht="14.1" customHeight="1" x14ac:dyDescent="0.2">
      <c r="A3" s="51">
        <v>3</v>
      </c>
      <c r="B3" s="4" t="s">
        <v>9</v>
      </c>
      <c r="C3" s="5">
        <f>240+200</f>
        <v>440</v>
      </c>
      <c r="D3" s="53" t="s">
        <v>0</v>
      </c>
      <c r="E3" s="54" t="s">
        <v>1</v>
      </c>
      <c r="G3" s="6">
        <v>31</v>
      </c>
      <c r="H3" s="6"/>
      <c r="I3" s="7">
        <f t="shared" ref="I3:I9" si="0">C3*G3</f>
        <v>13640</v>
      </c>
      <c r="J3" s="7"/>
    </row>
    <row r="4" spans="1:10" ht="14.1" customHeight="1" x14ac:dyDescent="0.2">
      <c r="A4" s="51">
        <v>0</v>
      </c>
      <c r="B4" s="4" t="s">
        <v>10</v>
      </c>
      <c r="C4" s="5">
        <v>0</v>
      </c>
      <c r="D4" s="40" t="s">
        <v>11</v>
      </c>
      <c r="E4" s="55"/>
      <c r="G4" s="6">
        <v>70</v>
      </c>
      <c r="H4" s="6">
        <v>75</v>
      </c>
      <c r="I4" s="7">
        <f t="shared" si="0"/>
        <v>0</v>
      </c>
      <c r="J4" s="7">
        <f t="shared" ref="J4:J9" si="1">E4*H4</f>
        <v>0</v>
      </c>
    </row>
    <row r="5" spans="1:10" ht="14.1" customHeight="1" x14ac:dyDescent="0.2">
      <c r="A5" s="51" t="s">
        <v>12</v>
      </c>
      <c r="B5" s="4" t="s">
        <v>13</v>
      </c>
      <c r="C5" s="5">
        <f>(400-0)*6</f>
        <v>2400</v>
      </c>
      <c r="D5" s="40" t="s">
        <v>14</v>
      </c>
      <c r="E5" s="55"/>
      <c r="G5" s="6">
        <v>240.5</v>
      </c>
      <c r="H5" s="6">
        <v>140.30000000000001</v>
      </c>
      <c r="I5" s="7">
        <f t="shared" si="0"/>
        <v>577200</v>
      </c>
      <c r="J5" s="7">
        <f t="shared" si="1"/>
        <v>0</v>
      </c>
    </row>
    <row r="6" spans="1:10" ht="14.1" customHeight="1" x14ac:dyDescent="0.2">
      <c r="A6" s="51" t="s">
        <v>2</v>
      </c>
      <c r="B6" s="4" t="s">
        <v>15</v>
      </c>
      <c r="C6" s="5">
        <f>(400-0)*6</f>
        <v>2400</v>
      </c>
      <c r="D6" s="40" t="s">
        <v>16</v>
      </c>
      <c r="E6" s="55"/>
      <c r="G6" s="6">
        <v>275.90000000000003</v>
      </c>
      <c r="H6" s="6">
        <v>235.3</v>
      </c>
      <c r="I6" s="7">
        <f t="shared" si="0"/>
        <v>662160.00000000012</v>
      </c>
      <c r="J6" s="7">
        <f t="shared" si="1"/>
        <v>0</v>
      </c>
    </row>
    <row r="7" spans="1:10" ht="14.1" customHeight="1" x14ac:dyDescent="0.2">
      <c r="A7" s="56"/>
      <c r="B7" s="4" t="s">
        <v>17</v>
      </c>
      <c r="C7" s="5">
        <v>0</v>
      </c>
      <c r="D7" s="40" t="s">
        <v>18</v>
      </c>
      <c r="E7" s="55"/>
      <c r="G7" s="6">
        <v>272.10000000000002</v>
      </c>
      <c r="H7" s="6">
        <v>352</v>
      </c>
      <c r="I7" s="7">
        <f t="shared" si="0"/>
        <v>0</v>
      </c>
      <c r="J7" s="7">
        <f t="shared" si="1"/>
        <v>0</v>
      </c>
    </row>
    <row r="8" spans="1:10" ht="14.1" customHeight="1" x14ac:dyDescent="0.2">
      <c r="A8" s="56">
        <v>7.5</v>
      </c>
      <c r="B8" s="4" t="s">
        <v>19</v>
      </c>
      <c r="C8" s="5">
        <v>0</v>
      </c>
      <c r="D8" s="4" t="s">
        <v>20</v>
      </c>
      <c r="E8" s="55"/>
      <c r="G8" s="6">
        <v>185.4</v>
      </c>
      <c r="H8" s="6">
        <v>458.5</v>
      </c>
      <c r="I8" s="7">
        <f t="shared" si="0"/>
        <v>0</v>
      </c>
      <c r="J8" s="7">
        <f t="shared" si="1"/>
        <v>0</v>
      </c>
    </row>
    <row r="9" spans="1:10" ht="14.1" customHeight="1" x14ac:dyDescent="0.2">
      <c r="A9" s="56">
        <v>6.5</v>
      </c>
      <c r="B9" s="4" t="s">
        <v>21</v>
      </c>
      <c r="C9" s="5">
        <v>0</v>
      </c>
      <c r="D9" s="4" t="s">
        <v>22</v>
      </c>
      <c r="E9" s="55"/>
      <c r="G9" s="8">
        <v>340.5</v>
      </c>
      <c r="H9" s="8">
        <v>549</v>
      </c>
      <c r="I9" s="7">
        <f t="shared" si="0"/>
        <v>0</v>
      </c>
      <c r="J9" s="7">
        <f t="shared" si="1"/>
        <v>0</v>
      </c>
    </row>
    <row r="10" spans="1:10" ht="14.1" customHeight="1" x14ac:dyDescent="0.2">
      <c r="A10" s="56"/>
      <c r="B10" s="3" t="s">
        <v>23</v>
      </c>
      <c r="C10" s="43">
        <v>0</v>
      </c>
      <c r="D10" s="9" t="s">
        <v>24</v>
      </c>
      <c r="E10" s="57">
        <v>0</v>
      </c>
      <c r="G10" s="10"/>
      <c r="H10" s="6"/>
      <c r="I10" s="7">
        <f>C10*E10</f>
        <v>0</v>
      </c>
      <c r="J10" s="11"/>
    </row>
    <row r="11" spans="1:10" ht="14.1" customHeight="1" x14ac:dyDescent="0.2">
      <c r="A11" s="56"/>
      <c r="B11" s="12" t="s">
        <v>25</v>
      </c>
      <c r="C11" s="13">
        <f>SUM(C3:C10)+SUM(E3:E9)+G14</f>
        <v>26703</v>
      </c>
      <c r="D11" s="14" t="s">
        <v>26</v>
      </c>
      <c r="E11" s="58">
        <f>31000-C11</f>
        <v>4297</v>
      </c>
      <c r="J11" s="11"/>
    </row>
    <row r="12" spans="1:10" ht="14.1" customHeight="1" x14ac:dyDescent="0.2">
      <c r="A12" s="56"/>
      <c r="B12" s="35" t="s">
        <v>56</v>
      </c>
      <c r="C12" s="59"/>
      <c r="D12" s="12" t="s">
        <v>27</v>
      </c>
      <c r="E12" s="58">
        <f>SUM(E4:E9)</f>
        <v>0</v>
      </c>
      <c r="G12" s="15"/>
      <c r="H12" s="16" t="s">
        <v>28</v>
      </c>
      <c r="I12" s="17">
        <f>SUM(I3:I10)+SUM(J3:J10)+I14</f>
        <v>6673695.2800000003</v>
      </c>
      <c r="J12" s="11"/>
    </row>
    <row r="13" spans="1:10" ht="14.1" customHeight="1" x14ac:dyDescent="0.2">
      <c r="A13" s="56"/>
      <c r="B13" s="18" t="s">
        <v>29</v>
      </c>
      <c r="C13" s="14" t="s">
        <v>30</v>
      </c>
      <c r="D13" s="19">
        <f>I12/C11</f>
        <v>249.92305284050482</v>
      </c>
      <c r="E13" s="60" t="str">
        <f>IF(D13&gt;244.6,H23,"&lt;-BAD!")</f>
        <v>&lt;-OK</v>
      </c>
      <c r="G13" s="3" t="s">
        <v>31</v>
      </c>
      <c r="H13" s="3" t="s">
        <v>32</v>
      </c>
      <c r="I13" s="3" t="s">
        <v>33</v>
      </c>
    </row>
    <row r="14" spans="1:10" ht="14.1" customHeight="1" x14ac:dyDescent="0.2">
      <c r="A14" s="56"/>
      <c r="B14" s="20" t="s">
        <v>34</v>
      </c>
      <c r="C14" s="21" t="s">
        <v>35</v>
      </c>
      <c r="D14" s="22">
        <f>(I12-29000)/C11</f>
        <v>248.83703254315995</v>
      </c>
      <c r="E14" s="60" t="str">
        <f>IF(D14&gt;240.4,I23,"&lt;-BAD!")</f>
        <v>&lt;-OK</v>
      </c>
      <c r="G14" s="23">
        <f>HLOOKUP(C2,C19:I21,2)</f>
        <v>21463</v>
      </c>
      <c r="H14" s="4">
        <f>HLOOKUP(C2,C19:I21,3)</f>
        <v>252.56</v>
      </c>
      <c r="I14" s="7">
        <f>G14*H14</f>
        <v>5420695.2800000003</v>
      </c>
    </row>
    <row r="15" spans="1:10" x14ac:dyDescent="0.2">
      <c r="A15" s="56"/>
      <c r="B15" s="24" t="s">
        <v>36</v>
      </c>
      <c r="C15" s="25">
        <v>220</v>
      </c>
      <c r="D15" s="26" t="s">
        <v>37</v>
      </c>
      <c r="E15" s="61">
        <f>(((C15/C17)+0.1)*C16)+E17</f>
        <v>209.625</v>
      </c>
    </row>
    <row r="16" spans="1:10" x14ac:dyDescent="0.2">
      <c r="A16" s="56"/>
      <c r="B16" s="26" t="s">
        <v>57</v>
      </c>
      <c r="C16" s="27">
        <v>115</v>
      </c>
      <c r="D16" s="62" t="s">
        <v>38</v>
      </c>
      <c r="E16" s="61">
        <f>75+E15+E15</f>
        <v>494.25</v>
      </c>
    </row>
    <row r="17" spans="1:9" ht="13.5" thickBot="1" x14ac:dyDescent="0.25">
      <c r="A17" s="63"/>
      <c r="B17" s="64" t="s">
        <v>39</v>
      </c>
      <c r="C17" s="65">
        <v>160</v>
      </c>
      <c r="D17" s="66" t="s">
        <v>40</v>
      </c>
      <c r="E17" s="67">
        <v>40</v>
      </c>
    </row>
    <row r="18" spans="1:9" ht="6" customHeight="1" x14ac:dyDescent="0.2"/>
    <row r="19" spans="1:9" x14ac:dyDescent="0.2">
      <c r="B19" s="28" t="s">
        <v>41</v>
      </c>
      <c r="C19" s="4" t="s">
        <v>4</v>
      </c>
      <c r="D19" s="4" t="s">
        <v>42</v>
      </c>
      <c r="E19" s="4" t="s">
        <v>43</v>
      </c>
      <c r="F19" s="4" t="s">
        <v>44</v>
      </c>
      <c r="G19" s="4" t="s">
        <v>45</v>
      </c>
      <c r="H19" s="4" t="s">
        <v>46</v>
      </c>
      <c r="I19" s="4"/>
    </row>
    <row r="20" spans="1:9" x14ac:dyDescent="0.2">
      <c r="B20" s="28" t="s">
        <v>47</v>
      </c>
      <c r="C20" s="29">
        <v>21463</v>
      </c>
      <c r="D20" s="29" t="s">
        <v>55</v>
      </c>
      <c r="E20" s="29" t="s">
        <v>55</v>
      </c>
      <c r="F20" s="29" t="s">
        <v>55</v>
      </c>
      <c r="G20" s="29" t="s">
        <v>55</v>
      </c>
      <c r="H20" s="29" t="s">
        <v>55</v>
      </c>
      <c r="I20" s="29"/>
    </row>
    <row r="21" spans="1:9" x14ac:dyDescent="0.2">
      <c r="B21" s="28" t="s">
        <v>48</v>
      </c>
      <c r="C21" s="31">
        <v>252.56</v>
      </c>
      <c r="D21" s="31"/>
      <c r="E21" s="31"/>
      <c r="F21" s="31"/>
      <c r="G21" s="31"/>
      <c r="H21" s="31"/>
      <c r="I21" s="31"/>
    </row>
    <row r="22" spans="1:9" x14ac:dyDescent="0.2">
      <c r="G22">
        <v>421.07</v>
      </c>
      <c r="H22" s="10" t="s">
        <v>49</v>
      </c>
      <c r="I22" s="10" t="s">
        <v>50</v>
      </c>
    </row>
    <row r="23" spans="1:9" x14ac:dyDescent="0.2">
      <c r="B23" s="36" t="s">
        <v>51</v>
      </c>
      <c r="C23" s="37" t="s">
        <v>52</v>
      </c>
      <c r="H23" s="30" t="str">
        <f>IF(D13&lt;282.3,"&lt;-OK","BAD!")</f>
        <v>&lt;-OK</v>
      </c>
      <c r="I23" s="30" t="str">
        <f>IF(D13&lt;280.8,"&lt;-OK","BAD!")</f>
        <v>&lt;-OK</v>
      </c>
    </row>
    <row r="24" spans="1:9" x14ac:dyDescent="0.2">
      <c r="B24" s="38" t="s">
        <v>4</v>
      </c>
      <c r="C24" s="39" t="s">
        <v>54</v>
      </c>
    </row>
    <row r="25" spans="1:9" x14ac:dyDescent="0.2">
      <c r="B25" s="4"/>
      <c r="C25" s="39"/>
      <c r="D25" s="41"/>
    </row>
    <row r="26" spans="1:9" x14ac:dyDescent="0.2">
      <c r="B26" s="4"/>
      <c r="C26" s="39"/>
    </row>
    <row r="27" spans="1:9" x14ac:dyDescent="0.2">
      <c r="B27" s="4"/>
      <c r="C27" s="45"/>
      <c r="F27" s="32"/>
      <c r="G27" s="33"/>
    </row>
    <row r="28" spans="1:9" x14ac:dyDescent="0.2">
      <c r="B28" s="44"/>
      <c r="C28" s="10"/>
      <c r="D28" s="69"/>
      <c r="E28" s="69"/>
      <c r="F28" s="32"/>
      <c r="G28" s="34"/>
    </row>
    <row r="29" spans="1:9" x14ac:dyDescent="0.2">
      <c r="B29" s="4"/>
      <c r="C29" s="46"/>
      <c r="F29" s="32"/>
      <c r="G29" s="34"/>
    </row>
    <row r="30" spans="1:9" x14ac:dyDescent="0.2">
      <c r="F30" s="32"/>
      <c r="G30" s="34"/>
    </row>
    <row r="31" spans="1:9" x14ac:dyDescent="0.2">
      <c r="F31" s="32"/>
      <c r="G31" s="34"/>
    </row>
    <row r="32" spans="1:9" x14ac:dyDescent="0.2">
      <c r="D32" t="s">
        <v>53</v>
      </c>
      <c r="F32" s="32"/>
      <c r="G32" s="34"/>
    </row>
    <row r="33" spans="6:7" x14ac:dyDescent="0.2">
      <c r="F33" s="32"/>
      <c r="G33" s="34"/>
    </row>
  </sheetData>
  <printOptions gridLine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N30TN 2019 </vt:lpstr>
      <vt:lpstr>'N30TN 2019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Larson</dc:creator>
  <cp:lastModifiedBy>Alan</cp:lastModifiedBy>
  <cp:lastPrinted>2016-06-08T20:28:52Z</cp:lastPrinted>
  <dcterms:created xsi:type="dcterms:W3CDTF">2010-07-02T19:51:12Z</dcterms:created>
  <dcterms:modified xsi:type="dcterms:W3CDTF">2019-07-02T14:11:18Z</dcterms:modified>
</cp:coreProperties>
</file>